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heckCompatibility="1" defaultThemeVersion="124226"/>
  <bookViews>
    <workbookView xWindow="120" yWindow="30" windowWidth="15135" windowHeight="8130"/>
  </bookViews>
  <sheets>
    <sheet name="Print Copy (3)" sheetId="14" r:id="rId1"/>
    <sheet name="Responents" sheetId="1" r:id="rId2"/>
    <sheet name="Chart1" sheetId="10" r:id="rId3"/>
    <sheet name="Sheet2" sheetId="11" r:id="rId4"/>
    <sheet name="Print Copy (2)" sheetId="8" r:id="rId5"/>
    <sheet name="Print Copy" sheetId="7" r:id="rId6"/>
    <sheet name="Analysis" sheetId="5" r:id="rId7"/>
    <sheet name="Summary Numbers" sheetId="4" r:id="rId8"/>
    <sheet name="2008" sheetId="13" r:id="rId9"/>
    <sheet name="2007" sheetId="2" r:id="rId10"/>
    <sheet name="2006" sheetId="3" r:id="rId11"/>
    <sheet name="2004" sheetId="12" r:id="rId12"/>
  </sheets>
  <calcPr calcId="125725"/>
</workbook>
</file>

<file path=xl/calcChain.xml><?xml version="1.0" encoding="utf-8"?>
<calcChain xmlns="http://schemas.openxmlformats.org/spreadsheetml/2006/main">
  <c r="B5" i="14"/>
  <c r="B6"/>
  <c r="B7"/>
  <c r="B8"/>
  <c r="B9"/>
  <c r="B10"/>
  <c r="B11"/>
  <c r="B12"/>
  <c r="B13"/>
  <c r="B14"/>
  <c r="B15"/>
  <c r="B16"/>
  <c r="B17"/>
  <c r="B18"/>
  <c r="B19"/>
  <c r="B20"/>
  <c r="B21"/>
  <c r="B22"/>
  <c r="B23"/>
  <c r="B24"/>
  <c r="B25"/>
  <c r="B26"/>
  <c r="B27"/>
  <c r="B28"/>
  <c r="B29"/>
  <c r="B30"/>
  <c r="B31"/>
  <c r="B32"/>
  <c r="B33"/>
  <c r="B34"/>
  <c r="B4"/>
  <c r="B39"/>
  <c r="C39"/>
  <c r="D39"/>
  <c r="E39"/>
  <c r="F39"/>
  <c r="H39"/>
  <c r="I39"/>
  <c r="K39"/>
  <c r="L39"/>
  <c r="M39"/>
  <c r="O39"/>
  <c r="P39"/>
  <c r="Q39"/>
  <c r="S39"/>
  <c r="T39"/>
  <c r="U39"/>
  <c r="V39"/>
  <c r="X39"/>
  <c r="Y39"/>
  <c r="B40"/>
  <c r="C40"/>
  <c r="D40"/>
  <c r="E40"/>
  <c r="F40"/>
  <c r="H40"/>
  <c r="I40"/>
  <c r="K40"/>
  <c r="L40"/>
  <c r="M40"/>
  <c r="O40"/>
  <c r="P40"/>
  <c r="Q40"/>
  <c r="S40"/>
  <c r="T40"/>
  <c r="U40"/>
  <c r="V40"/>
  <c r="X40"/>
  <c r="Y40"/>
  <c r="B41"/>
  <c r="C41"/>
  <c r="D41"/>
  <c r="E41"/>
  <c r="F41"/>
  <c r="H41"/>
  <c r="I41"/>
  <c r="K41"/>
  <c r="L41"/>
  <c r="M41"/>
  <c r="O41"/>
  <c r="P41"/>
  <c r="Q41"/>
  <c r="S41"/>
  <c r="T41"/>
  <c r="U41"/>
  <c r="V41"/>
  <c r="X41"/>
  <c r="Y41"/>
  <c r="B42"/>
  <c r="C42"/>
  <c r="D42"/>
  <c r="E42"/>
  <c r="F42"/>
  <c r="H42"/>
  <c r="I42"/>
  <c r="K42"/>
  <c r="L42"/>
  <c r="M42"/>
  <c r="O42"/>
  <c r="P42"/>
  <c r="Q42"/>
  <c r="S42"/>
  <c r="T42"/>
  <c r="U42"/>
  <c r="V42"/>
  <c r="X42"/>
  <c r="Y42"/>
  <c r="B43"/>
  <c r="C43"/>
  <c r="D43"/>
  <c r="E43"/>
  <c r="F43"/>
  <c r="H43"/>
  <c r="I43"/>
  <c r="K43"/>
  <c r="L43"/>
  <c r="M43"/>
  <c r="O43"/>
  <c r="P43"/>
  <c r="Q43"/>
  <c r="S43"/>
  <c r="T43"/>
  <c r="U43"/>
  <c r="V43"/>
  <c r="X43"/>
  <c r="Y43"/>
  <c r="B44"/>
  <c r="C44"/>
  <c r="D44"/>
  <c r="E44"/>
  <c r="F44"/>
  <c r="H44"/>
  <c r="I44"/>
  <c r="K44"/>
  <c r="L44"/>
  <c r="M44"/>
  <c r="O44"/>
  <c r="P44"/>
  <c r="Q44"/>
  <c r="S44"/>
  <c r="T44"/>
  <c r="U44"/>
  <c r="V44"/>
  <c r="X44"/>
  <c r="Y44"/>
  <c r="B45"/>
  <c r="C45"/>
  <c r="D45"/>
  <c r="E45"/>
  <c r="F45"/>
  <c r="H45"/>
  <c r="I45"/>
  <c r="K45"/>
  <c r="L45"/>
  <c r="M45"/>
  <c r="O45"/>
  <c r="P45"/>
  <c r="Q45"/>
  <c r="S45"/>
  <c r="T45"/>
  <c r="U45"/>
  <c r="V45"/>
  <c r="X45"/>
  <c r="Y45"/>
  <c r="C5"/>
  <c r="D5"/>
  <c r="E5"/>
  <c r="F5"/>
  <c r="H5"/>
  <c r="I5"/>
  <c r="K5"/>
  <c r="L5"/>
  <c r="M5"/>
  <c r="O5"/>
  <c r="P5"/>
  <c r="Q5"/>
  <c r="S5"/>
  <c r="T5"/>
  <c r="U5"/>
  <c r="V5"/>
  <c r="X5"/>
  <c r="Y5"/>
  <c r="C6"/>
  <c r="D6"/>
  <c r="E6"/>
  <c r="F6"/>
  <c r="H6"/>
  <c r="I6"/>
  <c r="K6"/>
  <c r="L6"/>
  <c r="M6"/>
  <c r="O6"/>
  <c r="P6"/>
  <c r="Q6"/>
  <c r="S6"/>
  <c r="T6"/>
  <c r="U6"/>
  <c r="V6"/>
  <c r="X6"/>
  <c r="Y6"/>
  <c r="C7"/>
  <c r="D7"/>
  <c r="E7"/>
  <c r="F7"/>
  <c r="H7"/>
  <c r="I7"/>
  <c r="K7"/>
  <c r="L7"/>
  <c r="M7"/>
  <c r="O7"/>
  <c r="P7"/>
  <c r="Q7"/>
  <c r="S7"/>
  <c r="T7"/>
  <c r="U7"/>
  <c r="V7"/>
  <c r="X7"/>
  <c r="Y7"/>
  <c r="C8"/>
  <c r="D8"/>
  <c r="E8"/>
  <c r="F8"/>
  <c r="H8"/>
  <c r="I8"/>
  <c r="K8"/>
  <c r="L8"/>
  <c r="M8"/>
  <c r="O8"/>
  <c r="P8"/>
  <c r="Q8"/>
  <c r="S8"/>
  <c r="T8"/>
  <c r="U8"/>
  <c r="V8"/>
  <c r="X8"/>
  <c r="Y8"/>
  <c r="C9"/>
  <c r="D9"/>
  <c r="E9"/>
  <c r="F9"/>
  <c r="H9"/>
  <c r="I9"/>
  <c r="K9"/>
  <c r="L9"/>
  <c r="M9"/>
  <c r="O9"/>
  <c r="P9"/>
  <c r="Q9"/>
  <c r="S9"/>
  <c r="T9"/>
  <c r="U9"/>
  <c r="V9"/>
  <c r="Y9"/>
  <c r="C10"/>
  <c r="D10"/>
  <c r="E10"/>
  <c r="F10"/>
  <c r="H10"/>
  <c r="I10"/>
  <c r="K10"/>
  <c r="L10"/>
  <c r="M10"/>
  <c r="M46" s="1"/>
  <c r="O10"/>
  <c r="P10"/>
  <c r="Q10"/>
  <c r="S10"/>
  <c r="T10"/>
  <c r="U10"/>
  <c r="V10"/>
  <c r="X10"/>
  <c r="Y10"/>
  <c r="C11"/>
  <c r="D11"/>
  <c r="E11"/>
  <c r="F11"/>
  <c r="H11"/>
  <c r="I11"/>
  <c r="K11"/>
  <c r="L11"/>
  <c r="M11"/>
  <c r="O11"/>
  <c r="P11"/>
  <c r="Q11"/>
  <c r="S11"/>
  <c r="T11"/>
  <c r="U11"/>
  <c r="V11"/>
  <c r="X11"/>
  <c r="Y11"/>
  <c r="C12"/>
  <c r="D12"/>
  <c r="E12"/>
  <c r="F12"/>
  <c r="H12"/>
  <c r="I12"/>
  <c r="K12"/>
  <c r="L12"/>
  <c r="M12"/>
  <c r="O12"/>
  <c r="P12"/>
  <c r="Q12"/>
  <c r="S12"/>
  <c r="T12"/>
  <c r="U12"/>
  <c r="V12"/>
  <c r="X12"/>
  <c r="Y12"/>
  <c r="C13"/>
  <c r="D13"/>
  <c r="E13"/>
  <c r="F13"/>
  <c r="H13"/>
  <c r="I13"/>
  <c r="K13"/>
  <c r="L13"/>
  <c r="M13"/>
  <c r="O13"/>
  <c r="P13"/>
  <c r="Q13"/>
  <c r="S13"/>
  <c r="T13"/>
  <c r="U13"/>
  <c r="V13"/>
  <c r="X13"/>
  <c r="Y13"/>
  <c r="C14"/>
  <c r="D14"/>
  <c r="E14"/>
  <c r="F14"/>
  <c r="H14"/>
  <c r="I14"/>
  <c r="K14"/>
  <c r="L14"/>
  <c r="M14"/>
  <c r="O14"/>
  <c r="P14"/>
  <c r="Q14"/>
  <c r="S14"/>
  <c r="T14"/>
  <c r="U14"/>
  <c r="V14"/>
  <c r="X14"/>
  <c r="Y14"/>
  <c r="C15"/>
  <c r="D15"/>
  <c r="E15"/>
  <c r="F15"/>
  <c r="H15"/>
  <c r="I15"/>
  <c r="K15"/>
  <c r="L15"/>
  <c r="M15"/>
  <c r="O15"/>
  <c r="P15"/>
  <c r="Q15"/>
  <c r="S15"/>
  <c r="T15"/>
  <c r="U15"/>
  <c r="V15"/>
  <c r="X15"/>
  <c r="Y15"/>
  <c r="C16"/>
  <c r="D16"/>
  <c r="E16"/>
  <c r="F16"/>
  <c r="H16"/>
  <c r="I16"/>
  <c r="K16"/>
  <c r="L16"/>
  <c r="M16"/>
  <c r="O16"/>
  <c r="P16"/>
  <c r="Q16"/>
  <c r="S16"/>
  <c r="T16"/>
  <c r="U16"/>
  <c r="V16"/>
  <c r="X16"/>
  <c r="Y16"/>
  <c r="C17"/>
  <c r="D17"/>
  <c r="E17"/>
  <c r="F17"/>
  <c r="H17"/>
  <c r="I17"/>
  <c r="K17"/>
  <c r="L17"/>
  <c r="M17"/>
  <c r="O17"/>
  <c r="P17"/>
  <c r="Q17"/>
  <c r="S17"/>
  <c r="T17"/>
  <c r="U17"/>
  <c r="V17"/>
  <c r="X17"/>
  <c r="Y17"/>
  <c r="C18"/>
  <c r="D18"/>
  <c r="E18"/>
  <c r="F18"/>
  <c r="H18"/>
  <c r="I18"/>
  <c r="K18"/>
  <c r="L18"/>
  <c r="M18"/>
  <c r="O18"/>
  <c r="P18"/>
  <c r="Q18"/>
  <c r="S18"/>
  <c r="T18"/>
  <c r="U18"/>
  <c r="V18"/>
  <c r="X18"/>
  <c r="Y18"/>
  <c r="C19"/>
  <c r="D19"/>
  <c r="E19"/>
  <c r="F19"/>
  <c r="H19"/>
  <c r="I19"/>
  <c r="K19"/>
  <c r="L19"/>
  <c r="M19"/>
  <c r="O19"/>
  <c r="P19"/>
  <c r="Q19"/>
  <c r="S19"/>
  <c r="T19"/>
  <c r="U19"/>
  <c r="V19"/>
  <c r="X19"/>
  <c r="Y19"/>
  <c r="C20"/>
  <c r="D20"/>
  <c r="E20"/>
  <c r="F20"/>
  <c r="H20"/>
  <c r="I20"/>
  <c r="K20"/>
  <c r="L20"/>
  <c r="M20"/>
  <c r="O20"/>
  <c r="P20"/>
  <c r="Q20"/>
  <c r="S20"/>
  <c r="T20"/>
  <c r="U20"/>
  <c r="V20"/>
  <c r="X20"/>
  <c r="Y20"/>
  <c r="C21"/>
  <c r="D21"/>
  <c r="E21"/>
  <c r="F21"/>
  <c r="H21"/>
  <c r="I21"/>
  <c r="K21"/>
  <c r="L21"/>
  <c r="M21"/>
  <c r="O21"/>
  <c r="P21"/>
  <c r="Q21"/>
  <c r="S21"/>
  <c r="T21"/>
  <c r="U21"/>
  <c r="V21"/>
  <c r="X21"/>
  <c r="Y21"/>
  <c r="C22"/>
  <c r="D22"/>
  <c r="E22"/>
  <c r="F22"/>
  <c r="H22"/>
  <c r="I22"/>
  <c r="K22"/>
  <c r="L22"/>
  <c r="M22"/>
  <c r="O22"/>
  <c r="P22"/>
  <c r="Q22"/>
  <c r="S22"/>
  <c r="T22"/>
  <c r="U22"/>
  <c r="V22"/>
  <c r="X22"/>
  <c r="Y22"/>
  <c r="C23"/>
  <c r="D23"/>
  <c r="E23"/>
  <c r="F23"/>
  <c r="H23"/>
  <c r="I23"/>
  <c r="K23"/>
  <c r="L23"/>
  <c r="M23"/>
  <c r="O23"/>
  <c r="P23"/>
  <c r="Q23"/>
  <c r="S23"/>
  <c r="T23"/>
  <c r="U23"/>
  <c r="V23"/>
  <c r="X23"/>
  <c r="Y23"/>
  <c r="C24"/>
  <c r="D24"/>
  <c r="E24"/>
  <c r="F24"/>
  <c r="H24"/>
  <c r="I24"/>
  <c r="K24"/>
  <c r="L24"/>
  <c r="M24"/>
  <c r="O24"/>
  <c r="P24"/>
  <c r="Q24"/>
  <c r="S24"/>
  <c r="T24"/>
  <c r="U24"/>
  <c r="V24"/>
  <c r="X24"/>
  <c r="Y24"/>
  <c r="C25"/>
  <c r="D25"/>
  <c r="E25"/>
  <c r="F25"/>
  <c r="H25"/>
  <c r="I25"/>
  <c r="K25"/>
  <c r="L25"/>
  <c r="M25"/>
  <c r="O25"/>
  <c r="P25"/>
  <c r="Q25"/>
  <c r="S25"/>
  <c r="T25"/>
  <c r="U25"/>
  <c r="V25"/>
  <c r="X25"/>
  <c r="Y25"/>
  <c r="C26"/>
  <c r="D26"/>
  <c r="E26"/>
  <c r="F26"/>
  <c r="H26"/>
  <c r="I26"/>
  <c r="K26"/>
  <c r="L26"/>
  <c r="M26"/>
  <c r="O26"/>
  <c r="P26"/>
  <c r="Q26"/>
  <c r="S26"/>
  <c r="T26"/>
  <c r="U26"/>
  <c r="V26"/>
  <c r="X26"/>
  <c r="Y26"/>
  <c r="C27"/>
  <c r="D27"/>
  <c r="E27"/>
  <c r="F27"/>
  <c r="H27"/>
  <c r="I27"/>
  <c r="K27"/>
  <c r="L27"/>
  <c r="M27"/>
  <c r="O27"/>
  <c r="P27"/>
  <c r="Q27"/>
  <c r="S27"/>
  <c r="T27"/>
  <c r="U27"/>
  <c r="V27"/>
  <c r="X27"/>
  <c r="Y27"/>
  <c r="C28"/>
  <c r="D28"/>
  <c r="E28"/>
  <c r="F28"/>
  <c r="H28"/>
  <c r="I28"/>
  <c r="K28"/>
  <c r="L28"/>
  <c r="M28"/>
  <c r="O28"/>
  <c r="P28"/>
  <c r="Q28"/>
  <c r="S28"/>
  <c r="T28"/>
  <c r="U28"/>
  <c r="V28"/>
  <c r="X28"/>
  <c r="Y28"/>
  <c r="C29"/>
  <c r="D29"/>
  <c r="E29"/>
  <c r="F29"/>
  <c r="H29"/>
  <c r="I29"/>
  <c r="K29"/>
  <c r="L29"/>
  <c r="M29"/>
  <c r="O29"/>
  <c r="P29"/>
  <c r="Q29"/>
  <c r="S29"/>
  <c r="T29"/>
  <c r="U29"/>
  <c r="V29"/>
  <c r="X29"/>
  <c r="Y29"/>
  <c r="C30"/>
  <c r="D30"/>
  <c r="E30"/>
  <c r="F30"/>
  <c r="H30"/>
  <c r="I30"/>
  <c r="K30"/>
  <c r="L30"/>
  <c r="M30"/>
  <c r="O30"/>
  <c r="P30"/>
  <c r="Q30"/>
  <c r="S30"/>
  <c r="T30"/>
  <c r="U30"/>
  <c r="V30"/>
  <c r="X30"/>
  <c r="Y30"/>
  <c r="C31"/>
  <c r="D31"/>
  <c r="E31"/>
  <c r="F31"/>
  <c r="H31"/>
  <c r="I31"/>
  <c r="K31"/>
  <c r="L31"/>
  <c r="M31"/>
  <c r="O31"/>
  <c r="P31"/>
  <c r="Q31"/>
  <c r="S31"/>
  <c r="T31"/>
  <c r="U31"/>
  <c r="V31"/>
  <c r="X31"/>
  <c r="Y31"/>
  <c r="C32"/>
  <c r="D32"/>
  <c r="E32"/>
  <c r="F32"/>
  <c r="H32"/>
  <c r="I32"/>
  <c r="K32"/>
  <c r="L32"/>
  <c r="M32"/>
  <c r="O32"/>
  <c r="P32"/>
  <c r="Q32"/>
  <c r="S32"/>
  <c r="T32"/>
  <c r="U32"/>
  <c r="V32"/>
  <c r="X32"/>
  <c r="Y32"/>
  <c r="C33"/>
  <c r="D33"/>
  <c r="E33"/>
  <c r="F33"/>
  <c r="H33"/>
  <c r="I33"/>
  <c r="K33"/>
  <c r="L33"/>
  <c r="M33"/>
  <c r="O33"/>
  <c r="P33"/>
  <c r="Q33"/>
  <c r="S33"/>
  <c r="T33"/>
  <c r="U33"/>
  <c r="V33"/>
  <c r="X33"/>
  <c r="Y33"/>
  <c r="C34"/>
  <c r="D34"/>
  <c r="E34"/>
  <c r="F34"/>
  <c r="H34"/>
  <c r="I34"/>
  <c r="K34"/>
  <c r="L34"/>
  <c r="M34"/>
  <c r="O34"/>
  <c r="P34"/>
  <c r="Q34"/>
  <c r="S34"/>
  <c r="T34"/>
  <c r="U34"/>
  <c r="V34"/>
  <c r="B35"/>
  <c r="C35"/>
  <c r="D35"/>
  <c r="E35"/>
  <c r="F35"/>
  <c r="H35"/>
  <c r="I35"/>
  <c r="K35"/>
  <c r="L35"/>
  <c r="M35"/>
  <c r="O35"/>
  <c r="P35"/>
  <c r="Q35"/>
  <c r="S35"/>
  <c r="T35"/>
  <c r="U35"/>
  <c r="V35"/>
  <c r="X35"/>
  <c r="Y35"/>
  <c r="B36"/>
  <c r="C36"/>
  <c r="D36"/>
  <c r="E36"/>
  <c r="F36"/>
  <c r="H36"/>
  <c r="I36"/>
  <c r="K36"/>
  <c r="L36"/>
  <c r="M36"/>
  <c r="O36"/>
  <c r="P36"/>
  <c r="Q36"/>
  <c r="S36"/>
  <c r="T36"/>
  <c r="U36"/>
  <c r="V36"/>
  <c r="X36"/>
  <c r="Y36"/>
  <c r="B37"/>
  <c r="C37"/>
  <c r="D37"/>
  <c r="E37"/>
  <c r="F37"/>
  <c r="H37"/>
  <c r="I37"/>
  <c r="K37"/>
  <c r="L37"/>
  <c r="M37"/>
  <c r="O37"/>
  <c r="P37"/>
  <c r="Q37"/>
  <c r="S37"/>
  <c r="T37"/>
  <c r="U37"/>
  <c r="V37"/>
  <c r="X37"/>
  <c r="Y37"/>
  <c r="B38"/>
  <c r="C38"/>
  <c r="D38"/>
  <c r="E38"/>
  <c r="F38"/>
  <c r="H38"/>
  <c r="I38"/>
  <c r="K38"/>
  <c r="L38"/>
  <c r="M38"/>
  <c r="O38"/>
  <c r="P38"/>
  <c r="Q38"/>
  <c r="S38"/>
  <c r="T38"/>
  <c r="U38"/>
  <c r="V38"/>
  <c r="X38"/>
  <c r="Y38"/>
  <c r="Y4"/>
  <c r="X4"/>
  <c r="V4"/>
  <c r="U4"/>
  <c r="T4"/>
  <c r="S4"/>
  <c r="Q4"/>
  <c r="P4"/>
  <c r="O4"/>
  <c r="M4"/>
  <c r="L4"/>
  <c r="K4"/>
  <c r="I4"/>
  <c r="H4"/>
  <c r="F4"/>
  <c r="F46" s="1"/>
  <c r="E4"/>
  <c r="D4"/>
  <c r="D46" s="1"/>
  <c r="C4"/>
  <c r="L48"/>
  <c r="BF31" i="5"/>
  <c r="BC31"/>
  <c r="BD31"/>
  <c r="BB31"/>
  <c r="BC29"/>
  <c r="BD29"/>
  <c r="BB29"/>
  <c r="BD28"/>
  <c r="BD27"/>
  <c r="BD23"/>
  <c r="BD22"/>
  <c r="BC24"/>
  <c r="BD24"/>
  <c r="BB24"/>
  <c r="BC28"/>
  <c r="BC27"/>
  <c r="BB28"/>
  <c r="BB27"/>
  <c r="BC23"/>
  <c r="BC22"/>
  <c r="BB23"/>
  <c r="BB22"/>
  <c r="AU40"/>
  <c r="AU41" s="1"/>
  <c r="AV40"/>
  <c r="AV39"/>
  <c r="AU39"/>
  <c r="AV41"/>
  <c r="AV34"/>
  <c r="AU34"/>
  <c r="AV33"/>
  <c r="AU33"/>
  <c r="G3" i="13"/>
  <c r="F3"/>
  <c r="F3" i="2"/>
  <c r="B3" i="5"/>
  <c r="C3"/>
  <c r="D3"/>
  <c r="E3"/>
  <c r="F3"/>
  <c r="G3"/>
  <c r="H3"/>
  <c r="I3"/>
  <c r="J3"/>
  <c r="K3"/>
  <c r="L3"/>
  <c r="M3"/>
  <c r="N3"/>
  <c r="O3"/>
  <c r="P3"/>
  <c r="Q3"/>
  <c r="R3"/>
  <c r="S3"/>
  <c r="T3"/>
  <c r="U3"/>
  <c r="V3"/>
  <c r="W3"/>
  <c r="X3"/>
  <c r="Y3"/>
  <c r="Z3"/>
  <c r="AA3"/>
  <c r="AB3"/>
  <c r="AC3"/>
  <c r="AD3"/>
  <c r="AE3"/>
  <c r="AF3"/>
  <c r="B4"/>
  <c r="C4"/>
  <c r="D4"/>
  <c r="E4"/>
  <c r="F4"/>
  <c r="G4"/>
  <c r="H4"/>
  <c r="I4"/>
  <c r="J4"/>
  <c r="K4"/>
  <c r="L4"/>
  <c r="M4"/>
  <c r="N4"/>
  <c r="O4"/>
  <c r="P4"/>
  <c r="Q4"/>
  <c r="R4"/>
  <c r="S4"/>
  <c r="T4"/>
  <c r="U4"/>
  <c r="V4"/>
  <c r="W4"/>
  <c r="X4"/>
  <c r="Y4"/>
  <c r="Z4"/>
  <c r="AA4"/>
  <c r="AB4"/>
  <c r="AC4"/>
  <c r="AD4"/>
  <c r="AE4"/>
  <c r="AF4"/>
  <c r="B10"/>
  <c r="C10"/>
  <c r="D10"/>
  <c r="E10"/>
  <c r="F10"/>
  <c r="G10"/>
  <c r="H10"/>
  <c r="I10"/>
  <c r="J10"/>
  <c r="K10"/>
  <c r="L10"/>
  <c r="M10"/>
  <c r="N10"/>
  <c r="O10"/>
  <c r="P10"/>
  <c r="Q10"/>
  <c r="R10"/>
  <c r="S10"/>
  <c r="T10"/>
  <c r="U10"/>
  <c r="V10"/>
  <c r="W10"/>
  <c r="X10"/>
  <c r="Y10"/>
  <c r="Z10"/>
  <c r="AA10"/>
  <c r="AB10"/>
  <c r="AC10"/>
  <c r="AD10"/>
  <c r="AE10"/>
  <c r="AF10"/>
  <c r="B11"/>
  <c r="C11"/>
  <c r="D11"/>
  <c r="E11"/>
  <c r="F11"/>
  <c r="G11"/>
  <c r="H11"/>
  <c r="I11"/>
  <c r="J11"/>
  <c r="K11"/>
  <c r="L11"/>
  <c r="M11"/>
  <c r="N11"/>
  <c r="O11"/>
  <c r="P11"/>
  <c r="Q11"/>
  <c r="R11"/>
  <c r="S11"/>
  <c r="T11"/>
  <c r="U11"/>
  <c r="V11"/>
  <c r="W11"/>
  <c r="X11"/>
  <c r="Y11"/>
  <c r="Z11"/>
  <c r="AA11"/>
  <c r="AB11"/>
  <c r="AC11"/>
  <c r="AD11"/>
  <c r="AE11"/>
  <c r="AF11"/>
  <c r="B16"/>
  <c r="C16"/>
  <c r="D16"/>
  <c r="E16"/>
  <c r="F16"/>
  <c r="G16"/>
  <c r="H16"/>
  <c r="I16"/>
  <c r="J16"/>
  <c r="K16"/>
  <c r="L16"/>
  <c r="M16"/>
  <c r="N16"/>
  <c r="O16"/>
  <c r="P16"/>
  <c r="Q16"/>
  <c r="R16"/>
  <c r="S16"/>
  <c r="T16"/>
  <c r="U16"/>
  <c r="V16"/>
  <c r="W16"/>
  <c r="X16"/>
  <c r="Y16"/>
  <c r="Z16"/>
  <c r="AA16"/>
  <c r="AB16"/>
  <c r="AC16"/>
  <c r="AD16"/>
  <c r="AE16"/>
  <c r="AF16"/>
  <c r="B17"/>
  <c r="C17"/>
  <c r="D17"/>
  <c r="E17"/>
  <c r="F17"/>
  <c r="G17"/>
  <c r="H17"/>
  <c r="I17"/>
  <c r="J17"/>
  <c r="K17"/>
  <c r="L17"/>
  <c r="M17"/>
  <c r="N17"/>
  <c r="O17"/>
  <c r="P17"/>
  <c r="Q17"/>
  <c r="R17"/>
  <c r="S17"/>
  <c r="T17"/>
  <c r="U17"/>
  <c r="V17"/>
  <c r="W17"/>
  <c r="X17"/>
  <c r="Y17"/>
  <c r="Z17"/>
  <c r="AA17"/>
  <c r="AB17"/>
  <c r="AC17"/>
  <c r="AD17"/>
  <c r="AE17"/>
  <c r="AF17"/>
  <c r="B18"/>
  <c r="C18"/>
  <c r="D18"/>
  <c r="E18"/>
  <c r="F18"/>
  <c r="G18"/>
  <c r="H18"/>
  <c r="I18"/>
  <c r="J18"/>
  <c r="K18"/>
  <c r="L18"/>
  <c r="M18"/>
  <c r="N18"/>
  <c r="O18"/>
  <c r="P18"/>
  <c r="Q18"/>
  <c r="R18"/>
  <c r="S18"/>
  <c r="T18"/>
  <c r="U18"/>
  <c r="V18"/>
  <c r="W18"/>
  <c r="X18"/>
  <c r="Y18"/>
  <c r="Z18"/>
  <c r="AA18"/>
  <c r="AB18"/>
  <c r="AC18"/>
  <c r="AD18"/>
  <c r="AE18"/>
  <c r="AF18"/>
  <c r="B22"/>
  <c r="C22"/>
  <c r="D22"/>
  <c r="E22"/>
  <c r="F22"/>
  <c r="G22"/>
  <c r="H22"/>
  <c r="I22"/>
  <c r="J22"/>
  <c r="K22"/>
  <c r="L22"/>
  <c r="M22"/>
  <c r="N22"/>
  <c r="O22"/>
  <c r="P22"/>
  <c r="Q22"/>
  <c r="R22"/>
  <c r="S22"/>
  <c r="T22"/>
  <c r="U22"/>
  <c r="V22"/>
  <c r="W22"/>
  <c r="X22"/>
  <c r="Y22"/>
  <c r="Z22"/>
  <c r="AA22"/>
  <c r="AB22"/>
  <c r="AC22"/>
  <c r="AD22"/>
  <c r="AE22"/>
  <c r="AF22"/>
  <c r="B23"/>
  <c r="C23"/>
  <c r="D23"/>
  <c r="E23"/>
  <c r="F23"/>
  <c r="G23"/>
  <c r="H23"/>
  <c r="I23"/>
  <c r="J23"/>
  <c r="K23"/>
  <c r="L23"/>
  <c r="M23"/>
  <c r="N23"/>
  <c r="O23"/>
  <c r="P23"/>
  <c r="Q23"/>
  <c r="R23"/>
  <c r="S23"/>
  <c r="T23"/>
  <c r="U23"/>
  <c r="V23"/>
  <c r="W23"/>
  <c r="X23"/>
  <c r="Y23"/>
  <c r="Z23"/>
  <c r="AA23"/>
  <c r="AB23"/>
  <c r="AC23"/>
  <c r="AD23"/>
  <c r="AE23"/>
  <c r="AF23"/>
  <c r="B24"/>
  <c r="C24"/>
  <c r="D24"/>
  <c r="E24"/>
  <c r="F24"/>
  <c r="G24"/>
  <c r="H24"/>
  <c r="I24"/>
  <c r="J24"/>
  <c r="K24"/>
  <c r="L24"/>
  <c r="M24"/>
  <c r="N24"/>
  <c r="O24"/>
  <c r="P24"/>
  <c r="Q24"/>
  <c r="R24"/>
  <c r="S24"/>
  <c r="T24"/>
  <c r="U24"/>
  <c r="V24"/>
  <c r="W24"/>
  <c r="X24"/>
  <c r="Y24"/>
  <c r="Z24"/>
  <c r="AA24"/>
  <c r="AB24"/>
  <c r="AC24"/>
  <c r="AD24"/>
  <c r="AE24"/>
  <c r="AF24"/>
  <c r="B27"/>
  <c r="C27"/>
  <c r="D27"/>
  <c r="E27"/>
  <c r="F27"/>
  <c r="G27"/>
  <c r="H27"/>
  <c r="I27"/>
  <c r="J27"/>
  <c r="K27"/>
  <c r="L27"/>
  <c r="M27"/>
  <c r="N27"/>
  <c r="O27"/>
  <c r="P27"/>
  <c r="Q27"/>
  <c r="R27"/>
  <c r="S27"/>
  <c r="T27"/>
  <c r="U27"/>
  <c r="V27"/>
  <c r="W27"/>
  <c r="X27"/>
  <c r="Y27"/>
  <c r="Z27"/>
  <c r="AA27"/>
  <c r="AB27"/>
  <c r="AC27"/>
  <c r="AD27"/>
  <c r="AE27"/>
  <c r="AF27"/>
  <c r="B28"/>
  <c r="C28"/>
  <c r="D28"/>
  <c r="E28"/>
  <c r="F28"/>
  <c r="G28"/>
  <c r="H28"/>
  <c r="I28"/>
  <c r="J28"/>
  <c r="K28"/>
  <c r="L28"/>
  <c r="M28"/>
  <c r="N28"/>
  <c r="O28"/>
  <c r="P28"/>
  <c r="Q28"/>
  <c r="R28"/>
  <c r="S28"/>
  <c r="T28"/>
  <c r="U28"/>
  <c r="V28"/>
  <c r="W28"/>
  <c r="X28"/>
  <c r="Y28"/>
  <c r="Z28"/>
  <c r="AA28"/>
  <c r="AB28"/>
  <c r="AC28"/>
  <c r="AD28"/>
  <c r="AE28"/>
  <c r="AF28"/>
  <c r="B29"/>
  <c r="C29"/>
  <c r="D29"/>
  <c r="E29"/>
  <c r="F29"/>
  <c r="G29"/>
  <c r="H29"/>
  <c r="I29"/>
  <c r="J29"/>
  <c r="K29"/>
  <c r="L29"/>
  <c r="M29"/>
  <c r="N29"/>
  <c r="O29"/>
  <c r="P29"/>
  <c r="Q29"/>
  <c r="R29"/>
  <c r="S29"/>
  <c r="T29"/>
  <c r="U29"/>
  <c r="V29"/>
  <c r="W29"/>
  <c r="X29"/>
  <c r="Y29"/>
  <c r="Z29"/>
  <c r="AA29"/>
  <c r="AB29"/>
  <c r="AC29"/>
  <c r="AD29"/>
  <c r="AE29"/>
  <c r="AF29"/>
  <c r="B30"/>
  <c r="C30"/>
  <c r="D30"/>
  <c r="E30"/>
  <c r="F30"/>
  <c r="G30"/>
  <c r="H30"/>
  <c r="I30"/>
  <c r="J30"/>
  <c r="K30"/>
  <c r="L30"/>
  <c r="M30"/>
  <c r="N30"/>
  <c r="O30"/>
  <c r="P30"/>
  <c r="Q30"/>
  <c r="R30"/>
  <c r="S30"/>
  <c r="T30"/>
  <c r="U30"/>
  <c r="V30"/>
  <c r="W30"/>
  <c r="X30"/>
  <c r="Y30"/>
  <c r="Z30"/>
  <c r="AA30"/>
  <c r="AB30"/>
  <c r="AC30"/>
  <c r="AD30"/>
  <c r="AE30"/>
  <c r="AF30"/>
  <c r="B33"/>
  <c r="C33"/>
  <c r="D33"/>
  <c r="E33"/>
  <c r="F33"/>
  <c r="G33"/>
  <c r="H33"/>
  <c r="I33"/>
  <c r="J33"/>
  <c r="K33"/>
  <c r="L33"/>
  <c r="M33"/>
  <c r="N33"/>
  <c r="O33"/>
  <c r="P33"/>
  <c r="Q33"/>
  <c r="R33"/>
  <c r="S33"/>
  <c r="T33"/>
  <c r="U33"/>
  <c r="V33"/>
  <c r="W33"/>
  <c r="X33"/>
  <c r="Y33"/>
  <c r="Z33"/>
  <c r="AA33"/>
  <c r="AB33"/>
  <c r="AC33"/>
  <c r="AD33"/>
  <c r="AE33"/>
  <c r="AF33"/>
  <c r="B34"/>
  <c r="C34"/>
  <c r="D34"/>
  <c r="E34"/>
  <c r="F34"/>
  <c r="G34"/>
  <c r="H34"/>
  <c r="I34"/>
  <c r="J34"/>
  <c r="K34"/>
  <c r="L34"/>
  <c r="M34"/>
  <c r="N34"/>
  <c r="O34"/>
  <c r="P34"/>
  <c r="Q34"/>
  <c r="R34"/>
  <c r="S34"/>
  <c r="T34"/>
  <c r="U34"/>
  <c r="V34"/>
  <c r="W34"/>
  <c r="X34"/>
  <c r="Y34"/>
  <c r="Z34"/>
  <c r="AA34"/>
  <c r="AB34"/>
  <c r="AC34"/>
  <c r="AD34"/>
  <c r="AE34"/>
  <c r="AF34"/>
  <c r="V1"/>
  <c r="W1"/>
  <c r="X1"/>
  <c r="Y1"/>
  <c r="Z1"/>
  <c r="AA1"/>
  <c r="AB1"/>
  <c r="AC1"/>
  <c r="AD1"/>
  <c r="AE1"/>
  <c r="AF1"/>
  <c r="K1"/>
  <c r="L1"/>
  <c r="M1"/>
  <c r="N1"/>
  <c r="O1"/>
  <c r="P1"/>
  <c r="Q1"/>
  <c r="R1"/>
  <c r="S1"/>
  <c r="T1"/>
  <c r="U1"/>
  <c r="C1"/>
  <c r="D1"/>
  <c r="E1"/>
  <c r="F1"/>
  <c r="G1"/>
  <c r="H1"/>
  <c r="I1"/>
  <c r="J1"/>
  <c r="B1"/>
  <c r="F68" i="4"/>
  <c r="F69"/>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F59"/>
  <c r="F58"/>
  <c r="H58"/>
  <c r="I58"/>
  <c r="J58"/>
  <c r="K58"/>
  <c r="L58"/>
  <c r="M58"/>
  <c r="N58"/>
  <c r="O58"/>
  <c r="P58"/>
  <c r="Q58"/>
  <c r="R58"/>
  <c r="S58"/>
  <c r="T58"/>
  <c r="U58"/>
  <c r="V58"/>
  <c r="W58"/>
  <c r="X58"/>
  <c r="Y58"/>
  <c r="Z58"/>
  <c r="AA58"/>
  <c r="AB58"/>
  <c r="AC58"/>
  <c r="AD58"/>
  <c r="AE58"/>
  <c r="AF58"/>
  <c r="AG58"/>
  <c r="AH58"/>
  <c r="AI58"/>
  <c r="AJ58"/>
  <c r="AK58"/>
  <c r="H59"/>
  <c r="I59"/>
  <c r="J59"/>
  <c r="K59"/>
  <c r="L59"/>
  <c r="M59"/>
  <c r="N59"/>
  <c r="O59"/>
  <c r="P59"/>
  <c r="Q59"/>
  <c r="R59"/>
  <c r="S59"/>
  <c r="T59"/>
  <c r="U59"/>
  <c r="V59"/>
  <c r="W59"/>
  <c r="X59"/>
  <c r="Y59"/>
  <c r="Z59"/>
  <c r="AA59"/>
  <c r="AB59"/>
  <c r="AC59"/>
  <c r="AD59"/>
  <c r="AE59"/>
  <c r="AF59"/>
  <c r="AG59"/>
  <c r="AH59"/>
  <c r="AI59"/>
  <c r="AJ59"/>
  <c r="AK59"/>
  <c r="G59"/>
  <c r="G58"/>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F71"/>
  <c r="F72"/>
  <c r="G72"/>
  <c r="G71"/>
  <c r="G69"/>
  <c r="G68"/>
  <c r="F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G66"/>
  <c r="AM34"/>
  <c r="AL34"/>
  <c r="G5"/>
  <c r="H5"/>
  <c r="I5"/>
  <c r="J5"/>
  <c r="K5"/>
  <c r="L5"/>
  <c r="M5"/>
  <c r="N5"/>
  <c r="O5"/>
  <c r="P5"/>
  <c r="Q5"/>
  <c r="R5"/>
  <c r="S5"/>
  <c r="T5"/>
  <c r="U5"/>
  <c r="V5"/>
  <c r="W5"/>
  <c r="X5"/>
  <c r="Y5"/>
  <c r="Z5"/>
  <c r="AA5"/>
  <c r="AB5"/>
  <c r="AC5"/>
  <c r="AD5"/>
  <c r="AE5"/>
  <c r="AF5"/>
  <c r="AG5"/>
  <c r="AH5"/>
  <c r="AI5"/>
  <c r="AJ5"/>
  <c r="AK5"/>
  <c r="G6"/>
  <c r="H6"/>
  <c r="I6"/>
  <c r="J6"/>
  <c r="K6"/>
  <c r="L6"/>
  <c r="M6"/>
  <c r="N6"/>
  <c r="O6"/>
  <c r="P6"/>
  <c r="Q6"/>
  <c r="R6"/>
  <c r="S6"/>
  <c r="T6"/>
  <c r="U6"/>
  <c r="V6"/>
  <c r="W6"/>
  <c r="X6"/>
  <c r="Y6"/>
  <c r="Z6"/>
  <c r="AA6"/>
  <c r="AB6"/>
  <c r="AC6"/>
  <c r="AD6"/>
  <c r="AE6"/>
  <c r="AF6"/>
  <c r="AG6"/>
  <c r="AH6"/>
  <c r="AI6"/>
  <c r="AJ6"/>
  <c r="AK6"/>
  <c r="G7"/>
  <c r="H7"/>
  <c r="I7"/>
  <c r="J7"/>
  <c r="K7"/>
  <c r="L7"/>
  <c r="M7"/>
  <c r="N7"/>
  <c r="O7"/>
  <c r="P7"/>
  <c r="Q7"/>
  <c r="R7"/>
  <c r="S7"/>
  <c r="T7"/>
  <c r="U7"/>
  <c r="V7"/>
  <c r="W7"/>
  <c r="X7"/>
  <c r="Y7"/>
  <c r="Z7"/>
  <c r="AA7"/>
  <c r="AB7"/>
  <c r="AC7"/>
  <c r="AD7"/>
  <c r="AE7"/>
  <c r="AF7"/>
  <c r="AG7"/>
  <c r="AH7"/>
  <c r="AI7"/>
  <c r="AJ7"/>
  <c r="AK7"/>
  <c r="G8"/>
  <c r="H8"/>
  <c r="I8"/>
  <c r="J8"/>
  <c r="K8"/>
  <c r="L8"/>
  <c r="M8"/>
  <c r="N8"/>
  <c r="O8"/>
  <c r="P8"/>
  <c r="Q8"/>
  <c r="R8"/>
  <c r="S8"/>
  <c r="T8"/>
  <c r="U8"/>
  <c r="V8"/>
  <c r="W8"/>
  <c r="X8"/>
  <c r="Y8"/>
  <c r="Z8"/>
  <c r="AA8"/>
  <c r="AB8"/>
  <c r="AC8"/>
  <c r="AD8"/>
  <c r="AE8"/>
  <c r="AF8"/>
  <c r="AG8"/>
  <c r="AH8"/>
  <c r="AI8"/>
  <c r="AJ8"/>
  <c r="AK8"/>
  <c r="G9"/>
  <c r="H9"/>
  <c r="I9"/>
  <c r="J9"/>
  <c r="K9"/>
  <c r="L9"/>
  <c r="M9"/>
  <c r="N9"/>
  <c r="O9"/>
  <c r="P9"/>
  <c r="Q9"/>
  <c r="R9"/>
  <c r="S9"/>
  <c r="T9"/>
  <c r="U9"/>
  <c r="V9"/>
  <c r="W9"/>
  <c r="X9"/>
  <c r="Y9"/>
  <c r="Z9"/>
  <c r="AA9"/>
  <c r="AB9"/>
  <c r="AC9"/>
  <c r="AD9"/>
  <c r="AE9"/>
  <c r="AF9"/>
  <c r="AG9"/>
  <c r="AH9"/>
  <c r="AI9"/>
  <c r="AJ9"/>
  <c r="AK9"/>
  <c r="G10"/>
  <c r="H10"/>
  <c r="I10"/>
  <c r="J10"/>
  <c r="K10"/>
  <c r="L10"/>
  <c r="M10"/>
  <c r="N10"/>
  <c r="O10"/>
  <c r="P10"/>
  <c r="Q10"/>
  <c r="R10"/>
  <c r="S10"/>
  <c r="T10"/>
  <c r="U10"/>
  <c r="V10"/>
  <c r="W10"/>
  <c r="X10"/>
  <c r="Y10"/>
  <c r="Z10"/>
  <c r="AA10"/>
  <c r="AB10"/>
  <c r="AC10"/>
  <c r="AD10"/>
  <c r="AE10"/>
  <c r="AF10"/>
  <c r="AG10"/>
  <c r="AH10"/>
  <c r="AI10"/>
  <c r="AJ10"/>
  <c r="AK10"/>
  <c r="G11"/>
  <c r="H11"/>
  <c r="I11"/>
  <c r="J11"/>
  <c r="K11"/>
  <c r="L11"/>
  <c r="M11"/>
  <c r="N11"/>
  <c r="O11"/>
  <c r="P11"/>
  <c r="Q11"/>
  <c r="R11"/>
  <c r="S11"/>
  <c r="T11"/>
  <c r="U11"/>
  <c r="V11"/>
  <c r="W11"/>
  <c r="X11"/>
  <c r="Y11"/>
  <c r="Z11"/>
  <c r="AA11"/>
  <c r="AB11"/>
  <c r="AC11"/>
  <c r="AD11"/>
  <c r="AE11"/>
  <c r="AF11"/>
  <c r="AG11"/>
  <c r="AH11"/>
  <c r="AI11"/>
  <c r="AJ11"/>
  <c r="AK11"/>
  <c r="G12"/>
  <c r="H12"/>
  <c r="I12"/>
  <c r="J12"/>
  <c r="K12"/>
  <c r="L12"/>
  <c r="M12"/>
  <c r="N12"/>
  <c r="O12"/>
  <c r="P12"/>
  <c r="Q12"/>
  <c r="R12"/>
  <c r="S12"/>
  <c r="T12"/>
  <c r="U12"/>
  <c r="V12"/>
  <c r="W12"/>
  <c r="X12"/>
  <c r="Y12"/>
  <c r="Z12"/>
  <c r="AA12"/>
  <c r="AB12"/>
  <c r="AC12"/>
  <c r="AD12"/>
  <c r="AE12"/>
  <c r="AF12"/>
  <c r="AG12"/>
  <c r="AH12"/>
  <c r="AI12"/>
  <c r="AJ12"/>
  <c r="AK12"/>
  <c r="G13"/>
  <c r="H13"/>
  <c r="I13"/>
  <c r="J13"/>
  <c r="K13"/>
  <c r="L13"/>
  <c r="M13"/>
  <c r="N13"/>
  <c r="O13"/>
  <c r="P13"/>
  <c r="Q13"/>
  <c r="R13"/>
  <c r="S13"/>
  <c r="T13"/>
  <c r="U13"/>
  <c r="V13"/>
  <c r="W13"/>
  <c r="X13"/>
  <c r="Y13"/>
  <c r="Z13"/>
  <c r="AA13"/>
  <c r="AB13"/>
  <c r="AC13"/>
  <c r="AD13"/>
  <c r="AE13"/>
  <c r="AF13"/>
  <c r="AG13"/>
  <c r="AH13"/>
  <c r="AI13"/>
  <c r="AJ13"/>
  <c r="AK13"/>
  <c r="G14"/>
  <c r="H14"/>
  <c r="I14"/>
  <c r="J14"/>
  <c r="K14"/>
  <c r="L14"/>
  <c r="M14"/>
  <c r="N14"/>
  <c r="O14"/>
  <c r="P14"/>
  <c r="Q14"/>
  <c r="R14"/>
  <c r="S14"/>
  <c r="T14"/>
  <c r="U14"/>
  <c r="V14"/>
  <c r="W14"/>
  <c r="X14"/>
  <c r="Y14"/>
  <c r="Z14"/>
  <c r="AA14"/>
  <c r="AB14"/>
  <c r="AC14"/>
  <c r="AD14"/>
  <c r="AE14"/>
  <c r="AF14"/>
  <c r="AG14"/>
  <c r="AH14"/>
  <c r="AI14"/>
  <c r="AJ14"/>
  <c r="AK14"/>
  <c r="G15"/>
  <c r="H15"/>
  <c r="I15"/>
  <c r="J15"/>
  <c r="K15"/>
  <c r="L15"/>
  <c r="M15"/>
  <c r="N15"/>
  <c r="O15"/>
  <c r="P15"/>
  <c r="Q15"/>
  <c r="R15"/>
  <c r="S15"/>
  <c r="T15"/>
  <c r="U15"/>
  <c r="V15"/>
  <c r="W15"/>
  <c r="X15"/>
  <c r="Y15"/>
  <c r="Z15"/>
  <c r="AA15"/>
  <c r="AB15"/>
  <c r="AC15"/>
  <c r="AD15"/>
  <c r="AE15"/>
  <c r="AF15"/>
  <c r="AG15"/>
  <c r="AH15"/>
  <c r="AI15"/>
  <c r="AJ15"/>
  <c r="AK15"/>
  <c r="G16"/>
  <c r="H16"/>
  <c r="I16"/>
  <c r="J16"/>
  <c r="K16"/>
  <c r="L16"/>
  <c r="M16"/>
  <c r="N16"/>
  <c r="O16"/>
  <c r="P16"/>
  <c r="Q16"/>
  <c r="R16"/>
  <c r="S16"/>
  <c r="T16"/>
  <c r="U16"/>
  <c r="V16"/>
  <c r="W16"/>
  <c r="X16"/>
  <c r="Y16"/>
  <c r="Z16"/>
  <c r="AA16"/>
  <c r="AB16"/>
  <c r="AC16"/>
  <c r="AD16"/>
  <c r="AE16"/>
  <c r="AF16"/>
  <c r="AG16"/>
  <c r="AH16"/>
  <c r="AI16"/>
  <c r="AJ16"/>
  <c r="AK16"/>
  <c r="G17"/>
  <c r="H17"/>
  <c r="I17"/>
  <c r="J17"/>
  <c r="K17"/>
  <c r="L17"/>
  <c r="M17"/>
  <c r="N17"/>
  <c r="O17"/>
  <c r="P17"/>
  <c r="Q17"/>
  <c r="R17"/>
  <c r="S17"/>
  <c r="T17"/>
  <c r="U17"/>
  <c r="V17"/>
  <c r="W17"/>
  <c r="X17"/>
  <c r="Y17"/>
  <c r="Z17"/>
  <c r="AA17"/>
  <c r="AB17"/>
  <c r="AC17"/>
  <c r="AD17"/>
  <c r="AE17"/>
  <c r="AF17"/>
  <c r="AG17"/>
  <c r="AH17"/>
  <c r="AI17"/>
  <c r="AJ17"/>
  <c r="AK17"/>
  <c r="G18"/>
  <c r="H18"/>
  <c r="I18"/>
  <c r="J18"/>
  <c r="K18"/>
  <c r="L18"/>
  <c r="M18"/>
  <c r="N18"/>
  <c r="O18"/>
  <c r="P18"/>
  <c r="Q18"/>
  <c r="R18"/>
  <c r="S18"/>
  <c r="T18"/>
  <c r="U18"/>
  <c r="V18"/>
  <c r="W18"/>
  <c r="X18"/>
  <c r="Y18"/>
  <c r="Z18"/>
  <c r="AA18"/>
  <c r="AB18"/>
  <c r="AC18"/>
  <c r="AD18"/>
  <c r="AE18"/>
  <c r="AF18"/>
  <c r="AG18"/>
  <c r="AH18"/>
  <c r="AI18"/>
  <c r="AJ18"/>
  <c r="AK18"/>
  <c r="G19"/>
  <c r="H19"/>
  <c r="I19"/>
  <c r="J19"/>
  <c r="K19"/>
  <c r="L19"/>
  <c r="M19"/>
  <c r="N19"/>
  <c r="O19"/>
  <c r="P19"/>
  <c r="Q19"/>
  <c r="R19"/>
  <c r="S19"/>
  <c r="T19"/>
  <c r="U19"/>
  <c r="V19"/>
  <c r="W19"/>
  <c r="X19"/>
  <c r="Y19"/>
  <c r="Z19"/>
  <c r="AA19"/>
  <c r="AB19"/>
  <c r="AC19"/>
  <c r="AD19"/>
  <c r="AE19"/>
  <c r="AF19"/>
  <c r="AG19"/>
  <c r="AH19"/>
  <c r="AI19"/>
  <c r="AJ19"/>
  <c r="AK19"/>
  <c r="G20"/>
  <c r="H20"/>
  <c r="I20"/>
  <c r="J20"/>
  <c r="K20"/>
  <c r="L20"/>
  <c r="M20"/>
  <c r="N20"/>
  <c r="O20"/>
  <c r="P20"/>
  <c r="Q20"/>
  <c r="R20"/>
  <c r="S20"/>
  <c r="T20"/>
  <c r="U20"/>
  <c r="V20"/>
  <c r="W20"/>
  <c r="X20"/>
  <c r="Y20"/>
  <c r="Z20"/>
  <c r="AA20"/>
  <c r="AB20"/>
  <c r="AC20"/>
  <c r="AD20"/>
  <c r="AE20"/>
  <c r="AF20"/>
  <c r="AG20"/>
  <c r="AH20"/>
  <c r="AI20"/>
  <c r="AJ20"/>
  <c r="AK20"/>
  <c r="G21"/>
  <c r="H21"/>
  <c r="I21"/>
  <c r="J21"/>
  <c r="K21"/>
  <c r="L21"/>
  <c r="M21"/>
  <c r="N21"/>
  <c r="O21"/>
  <c r="P21"/>
  <c r="Q21"/>
  <c r="R21"/>
  <c r="S21"/>
  <c r="T21"/>
  <c r="U21"/>
  <c r="V21"/>
  <c r="W21"/>
  <c r="X21"/>
  <c r="Y21"/>
  <c r="Z21"/>
  <c r="AA21"/>
  <c r="AB21"/>
  <c r="AC21"/>
  <c r="AD21"/>
  <c r="AE21"/>
  <c r="AF21"/>
  <c r="AG21"/>
  <c r="AH21"/>
  <c r="AI21"/>
  <c r="AJ21"/>
  <c r="AK21"/>
  <c r="G22"/>
  <c r="H22"/>
  <c r="I22"/>
  <c r="J22"/>
  <c r="K22"/>
  <c r="L22"/>
  <c r="M22"/>
  <c r="N22"/>
  <c r="O22"/>
  <c r="P22"/>
  <c r="Q22"/>
  <c r="R22"/>
  <c r="S22"/>
  <c r="T22"/>
  <c r="U22"/>
  <c r="V22"/>
  <c r="W22"/>
  <c r="X22"/>
  <c r="Y22"/>
  <c r="Z22"/>
  <c r="AA22"/>
  <c r="AB22"/>
  <c r="AC22"/>
  <c r="AD22"/>
  <c r="AE22"/>
  <c r="AF22"/>
  <c r="AG22"/>
  <c r="AH22"/>
  <c r="AI22"/>
  <c r="AJ22"/>
  <c r="AK22"/>
  <c r="G23"/>
  <c r="H23"/>
  <c r="I23"/>
  <c r="J23"/>
  <c r="K23"/>
  <c r="L23"/>
  <c r="M23"/>
  <c r="N23"/>
  <c r="O23"/>
  <c r="P23"/>
  <c r="Q23"/>
  <c r="R23"/>
  <c r="S23"/>
  <c r="T23"/>
  <c r="U23"/>
  <c r="V23"/>
  <c r="W23"/>
  <c r="X23"/>
  <c r="Y23"/>
  <c r="Z23"/>
  <c r="AA23"/>
  <c r="AB23"/>
  <c r="AC23"/>
  <c r="AD23"/>
  <c r="AE23"/>
  <c r="AF23"/>
  <c r="AG23"/>
  <c r="AH23"/>
  <c r="AI23"/>
  <c r="AJ23"/>
  <c r="AK23"/>
  <c r="G24"/>
  <c r="H24"/>
  <c r="I24"/>
  <c r="J24"/>
  <c r="K24"/>
  <c r="L24"/>
  <c r="M24"/>
  <c r="N24"/>
  <c r="O24"/>
  <c r="P24"/>
  <c r="Q24"/>
  <c r="R24"/>
  <c r="S24"/>
  <c r="T24"/>
  <c r="U24"/>
  <c r="V24"/>
  <c r="W24"/>
  <c r="X24"/>
  <c r="Y24"/>
  <c r="Z24"/>
  <c r="AA24"/>
  <c r="AB24"/>
  <c r="AC24"/>
  <c r="AD24"/>
  <c r="AE24"/>
  <c r="AF24"/>
  <c r="AG24"/>
  <c r="AH24"/>
  <c r="AI24"/>
  <c r="AJ24"/>
  <c r="AK24"/>
  <c r="G25"/>
  <c r="H25"/>
  <c r="I25"/>
  <c r="J25"/>
  <c r="K25"/>
  <c r="L25"/>
  <c r="M25"/>
  <c r="N25"/>
  <c r="O25"/>
  <c r="P25"/>
  <c r="Q25"/>
  <c r="R25"/>
  <c r="S25"/>
  <c r="T25"/>
  <c r="U25"/>
  <c r="V25"/>
  <c r="W25"/>
  <c r="X25"/>
  <c r="Y25"/>
  <c r="Z25"/>
  <c r="AA25"/>
  <c r="AB25"/>
  <c r="AC25"/>
  <c r="AD25"/>
  <c r="AE25"/>
  <c r="AF25"/>
  <c r="AG25"/>
  <c r="AH25"/>
  <c r="AI25"/>
  <c r="AJ25"/>
  <c r="AK25"/>
  <c r="G26"/>
  <c r="H26"/>
  <c r="I26"/>
  <c r="J26"/>
  <c r="K26"/>
  <c r="L26"/>
  <c r="M26"/>
  <c r="N26"/>
  <c r="O26"/>
  <c r="P26"/>
  <c r="Q26"/>
  <c r="R26"/>
  <c r="S26"/>
  <c r="T26"/>
  <c r="U26"/>
  <c r="V26"/>
  <c r="W26"/>
  <c r="X26"/>
  <c r="Y26"/>
  <c r="Z26"/>
  <c r="AA26"/>
  <c r="AB26"/>
  <c r="AC26"/>
  <c r="AD26"/>
  <c r="AE26"/>
  <c r="AF26"/>
  <c r="AG26"/>
  <c r="AH26"/>
  <c r="AI26"/>
  <c r="AJ26"/>
  <c r="AK26"/>
  <c r="G27"/>
  <c r="H27"/>
  <c r="I27"/>
  <c r="J27"/>
  <c r="K27"/>
  <c r="L27"/>
  <c r="M27"/>
  <c r="N27"/>
  <c r="O27"/>
  <c r="P27"/>
  <c r="Q27"/>
  <c r="R27"/>
  <c r="S27"/>
  <c r="T27"/>
  <c r="U27"/>
  <c r="V27"/>
  <c r="W27"/>
  <c r="X27"/>
  <c r="Y27"/>
  <c r="Z27"/>
  <c r="AA27"/>
  <c r="AB27"/>
  <c r="AC27"/>
  <c r="AD27"/>
  <c r="AE27"/>
  <c r="AF27"/>
  <c r="AG27"/>
  <c r="AH27"/>
  <c r="AI27"/>
  <c r="AJ27"/>
  <c r="AK27"/>
  <c r="G28"/>
  <c r="H28"/>
  <c r="I28"/>
  <c r="J28"/>
  <c r="K28"/>
  <c r="L28"/>
  <c r="M28"/>
  <c r="N28"/>
  <c r="O28"/>
  <c r="P28"/>
  <c r="Q28"/>
  <c r="R28"/>
  <c r="S28"/>
  <c r="T28"/>
  <c r="U28"/>
  <c r="V28"/>
  <c r="W28"/>
  <c r="X28"/>
  <c r="Y28"/>
  <c r="Z28"/>
  <c r="AA28"/>
  <c r="AB28"/>
  <c r="AC28"/>
  <c r="AD28"/>
  <c r="AE28"/>
  <c r="AF28"/>
  <c r="AG28"/>
  <c r="AH28"/>
  <c r="AI28"/>
  <c r="AJ28"/>
  <c r="AK28"/>
  <c r="G29"/>
  <c r="H29"/>
  <c r="I29"/>
  <c r="J29"/>
  <c r="K29"/>
  <c r="L29"/>
  <c r="M29"/>
  <c r="N29"/>
  <c r="O29"/>
  <c r="P29"/>
  <c r="Q29"/>
  <c r="R29"/>
  <c r="S29"/>
  <c r="T29"/>
  <c r="U29"/>
  <c r="V29"/>
  <c r="W29"/>
  <c r="X29"/>
  <c r="Y29"/>
  <c r="Z29"/>
  <c r="AA29"/>
  <c r="AB29"/>
  <c r="AC29"/>
  <c r="AD29"/>
  <c r="AE29"/>
  <c r="AF29"/>
  <c r="AG29"/>
  <c r="AH29"/>
  <c r="AI29"/>
  <c r="AJ29"/>
  <c r="AK29"/>
  <c r="G30"/>
  <c r="H30"/>
  <c r="I30"/>
  <c r="J30"/>
  <c r="K30"/>
  <c r="L30"/>
  <c r="M30"/>
  <c r="N30"/>
  <c r="O30"/>
  <c r="P30"/>
  <c r="Q30"/>
  <c r="R30"/>
  <c r="S30"/>
  <c r="T30"/>
  <c r="U30"/>
  <c r="V30"/>
  <c r="W30"/>
  <c r="X30"/>
  <c r="Y30"/>
  <c r="Z30"/>
  <c r="AA30"/>
  <c r="AB30"/>
  <c r="AC30"/>
  <c r="AD30"/>
  <c r="AE30"/>
  <c r="AF30"/>
  <c r="AG30"/>
  <c r="AH30"/>
  <c r="AI30"/>
  <c r="AJ30"/>
  <c r="AK30"/>
  <c r="G31"/>
  <c r="H31"/>
  <c r="I31"/>
  <c r="J31"/>
  <c r="K31"/>
  <c r="L31"/>
  <c r="M31"/>
  <c r="N31"/>
  <c r="O31"/>
  <c r="P31"/>
  <c r="Q31"/>
  <c r="R31"/>
  <c r="S31"/>
  <c r="T31"/>
  <c r="U31"/>
  <c r="V31"/>
  <c r="W31"/>
  <c r="X31"/>
  <c r="Y31"/>
  <c r="Z31"/>
  <c r="AA31"/>
  <c r="AB31"/>
  <c r="AC31"/>
  <c r="AD31"/>
  <c r="AE31"/>
  <c r="AF31"/>
  <c r="AG31"/>
  <c r="AH31"/>
  <c r="AI31"/>
  <c r="AJ31"/>
  <c r="AK31"/>
  <c r="G32"/>
  <c r="H32"/>
  <c r="I32"/>
  <c r="J32"/>
  <c r="K32"/>
  <c r="L32"/>
  <c r="M32"/>
  <c r="N32"/>
  <c r="O32"/>
  <c r="P32"/>
  <c r="Q32"/>
  <c r="R32"/>
  <c r="S32"/>
  <c r="T32"/>
  <c r="U32"/>
  <c r="V32"/>
  <c r="W32"/>
  <c r="X32"/>
  <c r="Y32"/>
  <c r="Z32"/>
  <c r="AA32"/>
  <c r="AB32"/>
  <c r="AC32"/>
  <c r="AD32"/>
  <c r="AE32"/>
  <c r="AF32"/>
  <c r="AG32"/>
  <c r="AH32"/>
  <c r="AI32"/>
  <c r="AJ32"/>
  <c r="AK32"/>
  <c r="G33"/>
  <c r="H33"/>
  <c r="I33"/>
  <c r="J33"/>
  <c r="K33"/>
  <c r="L33"/>
  <c r="M33"/>
  <c r="N33"/>
  <c r="O33"/>
  <c r="P33"/>
  <c r="Q33"/>
  <c r="R33"/>
  <c r="S33"/>
  <c r="T33"/>
  <c r="U33"/>
  <c r="V33"/>
  <c r="W33"/>
  <c r="X33"/>
  <c r="Y33"/>
  <c r="Z33"/>
  <c r="AA33"/>
  <c r="AB33"/>
  <c r="AC33"/>
  <c r="AD33"/>
  <c r="AE33"/>
  <c r="AF33"/>
  <c r="AG33"/>
  <c r="AH33"/>
  <c r="AI33"/>
  <c r="AJ33"/>
  <c r="AK33"/>
  <c r="G34"/>
  <c r="H34"/>
  <c r="I34"/>
  <c r="J34"/>
  <c r="K34"/>
  <c r="L34"/>
  <c r="M34"/>
  <c r="N34"/>
  <c r="O34"/>
  <c r="P34"/>
  <c r="Q34"/>
  <c r="R34"/>
  <c r="S34"/>
  <c r="T34"/>
  <c r="U34"/>
  <c r="V34"/>
  <c r="W34"/>
  <c r="X34"/>
  <c r="Y34"/>
  <c r="Z34"/>
  <c r="AA34"/>
  <c r="AB34"/>
  <c r="AC34"/>
  <c r="AD34"/>
  <c r="AE34"/>
  <c r="AF34"/>
  <c r="AG34"/>
  <c r="AH34"/>
  <c r="AI34"/>
  <c r="AJ34"/>
  <c r="AK34"/>
  <c r="G35"/>
  <c r="H35"/>
  <c r="I35"/>
  <c r="J35"/>
  <c r="K35"/>
  <c r="L35"/>
  <c r="M35"/>
  <c r="N35"/>
  <c r="O35"/>
  <c r="P35"/>
  <c r="Q35"/>
  <c r="R35"/>
  <c r="S35"/>
  <c r="T35"/>
  <c r="U35"/>
  <c r="V35"/>
  <c r="W35"/>
  <c r="X35"/>
  <c r="Y35"/>
  <c r="Z35"/>
  <c r="AA35"/>
  <c r="AB35"/>
  <c r="AC35"/>
  <c r="AD35"/>
  <c r="AE35"/>
  <c r="AF35"/>
  <c r="AG35"/>
  <c r="AH35"/>
  <c r="AI35"/>
  <c r="AJ35"/>
  <c r="AK35"/>
  <c r="G36"/>
  <c r="H36"/>
  <c r="I36"/>
  <c r="J36"/>
  <c r="K36"/>
  <c r="L36"/>
  <c r="M36"/>
  <c r="N36"/>
  <c r="O36"/>
  <c r="P36"/>
  <c r="Q36"/>
  <c r="R36"/>
  <c r="S36"/>
  <c r="T36"/>
  <c r="U36"/>
  <c r="V36"/>
  <c r="W36"/>
  <c r="X36"/>
  <c r="Y36"/>
  <c r="Z36"/>
  <c r="AA36"/>
  <c r="AB36"/>
  <c r="AC36"/>
  <c r="AD36"/>
  <c r="AE36"/>
  <c r="AF36"/>
  <c r="AG36"/>
  <c r="AH36"/>
  <c r="AI36"/>
  <c r="AJ36"/>
  <c r="AK36"/>
  <c r="G37"/>
  <c r="H37"/>
  <c r="I37"/>
  <c r="J37"/>
  <c r="K37"/>
  <c r="L37"/>
  <c r="M37"/>
  <c r="N37"/>
  <c r="O37"/>
  <c r="P37"/>
  <c r="Q37"/>
  <c r="R37"/>
  <c r="S37"/>
  <c r="T37"/>
  <c r="U37"/>
  <c r="V37"/>
  <c r="W37"/>
  <c r="X37"/>
  <c r="Y37"/>
  <c r="Z37"/>
  <c r="AA37"/>
  <c r="AB37"/>
  <c r="AC37"/>
  <c r="AD37"/>
  <c r="AE37"/>
  <c r="AF37"/>
  <c r="AG37"/>
  <c r="AH37"/>
  <c r="AI37"/>
  <c r="AJ37"/>
  <c r="AK37"/>
  <c r="G38"/>
  <c r="H38"/>
  <c r="I38"/>
  <c r="J38"/>
  <c r="K38"/>
  <c r="L38"/>
  <c r="M38"/>
  <c r="N38"/>
  <c r="O38"/>
  <c r="P38"/>
  <c r="Q38"/>
  <c r="R38"/>
  <c r="S38"/>
  <c r="T38"/>
  <c r="U38"/>
  <c r="V38"/>
  <c r="W38"/>
  <c r="X38"/>
  <c r="Y38"/>
  <c r="Z38"/>
  <c r="AA38"/>
  <c r="AB38"/>
  <c r="AC38"/>
  <c r="AD38"/>
  <c r="AE38"/>
  <c r="AF38"/>
  <c r="AG38"/>
  <c r="AH38"/>
  <c r="AI38"/>
  <c r="AJ38"/>
  <c r="AK38"/>
  <c r="G39"/>
  <c r="H39"/>
  <c r="I39"/>
  <c r="J39"/>
  <c r="K39"/>
  <c r="L39"/>
  <c r="M39"/>
  <c r="N39"/>
  <c r="O39"/>
  <c r="P39"/>
  <c r="Q39"/>
  <c r="R39"/>
  <c r="S39"/>
  <c r="T39"/>
  <c r="U39"/>
  <c r="V39"/>
  <c r="W39"/>
  <c r="X39"/>
  <c r="Y39"/>
  <c r="Z39"/>
  <c r="AA39"/>
  <c r="AB39"/>
  <c r="AC39"/>
  <c r="AD39"/>
  <c r="AE39"/>
  <c r="AF39"/>
  <c r="AG39"/>
  <c r="AH39"/>
  <c r="AI39"/>
  <c r="AJ39"/>
  <c r="AK39"/>
  <c r="G40"/>
  <c r="H40"/>
  <c r="I40"/>
  <c r="J40"/>
  <c r="K40"/>
  <c r="L40"/>
  <c r="M40"/>
  <c r="N40"/>
  <c r="O40"/>
  <c r="P40"/>
  <c r="Q40"/>
  <c r="R40"/>
  <c r="S40"/>
  <c r="T40"/>
  <c r="U40"/>
  <c r="V40"/>
  <c r="W40"/>
  <c r="X40"/>
  <c r="Y40"/>
  <c r="Z40"/>
  <c r="AA40"/>
  <c r="AB40"/>
  <c r="AC40"/>
  <c r="AD40"/>
  <c r="AE40"/>
  <c r="AF40"/>
  <c r="AG40"/>
  <c r="AH40"/>
  <c r="AI40"/>
  <c r="AJ40"/>
  <c r="AK40"/>
  <c r="G41"/>
  <c r="H41"/>
  <c r="I41"/>
  <c r="J41"/>
  <c r="K41"/>
  <c r="L41"/>
  <c r="M41"/>
  <c r="N41"/>
  <c r="O41"/>
  <c r="P41"/>
  <c r="Q41"/>
  <c r="R41"/>
  <c r="S41"/>
  <c r="T41"/>
  <c r="U41"/>
  <c r="V41"/>
  <c r="W41"/>
  <c r="X41"/>
  <c r="Y41"/>
  <c r="Z41"/>
  <c r="AA41"/>
  <c r="AB41"/>
  <c r="AC41"/>
  <c r="AD41"/>
  <c r="AE41"/>
  <c r="AF41"/>
  <c r="AG41"/>
  <c r="AH41"/>
  <c r="AI41"/>
  <c r="AJ41"/>
  <c r="AK41"/>
  <c r="G42"/>
  <c r="H42"/>
  <c r="I42"/>
  <c r="J42"/>
  <c r="K42"/>
  <c r="L42"/>
  <c r="M42"/>
  <c r="N42"/>
  <c r="O42"/>
  <c r="P42"/>
  <c r="Q42"/>
  <c r="R42"/>
  <c r="S42"/>
  <c r="T42"/>
  <c r="U42"/>
  <c r="V42"/>
  <c r="W42"/>
  <c r="X42"/>
  <c r="Y42"/>
  <c r="Z42"/>
  <c r="AA42"/>
  <c r="AB42"/>
  <c r="AC42"/>
  <c r="AD42"/>
  <c r="AE42"/>
  <c r="AF42"/>
  <c r="AG42"/>
  <c r="AH42"/>
  <c r="AI42"/>
  <c r="AJ42"/>
  <c r="AK42"/>
  <c r="G43"/>
  <c r="H43"/>
  <c r="I43"/>
  <c r="J43"/>
  <c r="K43"/>
  <c r="L43"/>
  <c r="M43"/>
  <c r="N43"/>
  <c r="O43"/>
  <c r="P43"/>
  <c r="Q43"/>
  <c r="R43"/>
  <c r="S43"/>
  <c r="T43"/>
  <c r="U43"/>
  <c r="V43"/>
  <c r="W43"/>
  <c r="X43"/>
  <c r="Y43"/>
  <c r="Z43"/>
  <c r="AA43"/>
  <c r="AB43"/>
  <c r="AC43"/>
  <c r="AD43"/>
  <c r="AE43"/>
  <c r="AF43"/>
  <c r="AG43"/>
  <c r="AH43"/>
  <c r="AI43"/>
  <c r="AJ43"/>
  <c r="AK43"/>
  <c r="G44"/>
  <c r="H44"/>
  <c r="I44"/>
  <c r="J44"/>
  <c r="K44"/>
  <c r="L44"/>
  <c r="M44"/>
  <c r="N44"/>
  <c r="O44"/>
  <c r="P44"/>
  <c r="Q44"/>
  <c r="R44"/>
  <c r="S44"/>
  <c r="T44"/>
  <c r="U44"/>
  <c r="V44"/>
  <c r="W44"/>
  <c r="X44"/>
  <c r="Y44"/>
  <c r="Z44"/>
  <c r="AA44"/>
  <c r="AB44"/>
  <c r="AC44"/>
  <c r="AD44"/>
  <c r="AE44"/>
  <c r="AF44"/>
  <c r="AG44"/>
  <c r="AH44"/>
  <c r="AI44"/>
  <c r="AJ44"/>
  <c r="AK44"/>
  <c r="G45"/>
  <c r="H45"/>
  <c r="I45"/>
  <c r="J45"/>
  <c r="K45"/>
  <c r="L45"/>
  <c r="M45"/>
  <c r="N45"/>
  <c r="O45"/>
  <c r="P45"/>
  <c r="Q45"/>
  <c r="R45"/>
  <c r="S45"/>
  <c r="T45"/>
  <c r="U45"/>
  <c r="V45"/>
  <c r="W45"/>
  <c r="X45"/>
  <c r="Y45"/>
  <c r="Z45"/>
  <c r="AA45"/>
  <c r="AB45"/>
  <c r="AC45"/>
  <c r="AD45"/>
  <c r="AE45"/>
  <c r="AF45"/>
  <c r="AG45"/>
  <c r="AH45"/>
  <c r="AI45"/>
  <c r="AJ45"/>
  <c r="AK45"/>
  <c r="G46"/>
  <c r="H46"/>
  <c r="I46"/>
  <c r="J46"/>
  <c r="K46"/>
  <c r="L46"/>
  <c r="M46"/>
  <c r="N46"/>
  <c r="O46"/>
  <c r="P46"/>
  <c r="Q46"/>
  <c r="R46"/>
  <c r="S46"/>
  <c r="T46"/>
  <c r="U46"/>
  <c r="V46"/>
  <c r="W46"/>
  <c r="X46"/>
  <c r="Y46"/>
  <c r="Z46"/>
  <c r="AA46"/>
  <c r="AB46"/>
  <c r="AC46"/>
  <c r="AD46"/>
  <c r="AE46"/>
  <c r="AF46"/>
  <c r="AG46"/>
  <c r="AH46"/>
  <c r="AI46"/>
  <c r="AJ46"/>
  <c r="AK46"/>
  <c r="G47"/>
  <c r="H47"/>
  <c r="I47"/>
  <c r="J47"/>
  <c r="K47"/>
  <c r="L47"/>
  <c r="M47"/>
  <c r="N47"/>
  <c r="O47"/>
  <c r="P47"/>
  <c r="Q47"/>
  <c r="R47"/>
  <c r="S47"/>
  <c r="T47"/>
  <c r="U47"/>
  <c r="V47"/>
  <c r="W47"/>
  <c r="X47"/>
  <c r="Y47"/>
  <c r="Z47"/>
  <c r="AA47"/>
  <c r="AB47"/>
  <c r="AC47"/>
  <c r="AD47"/>
  <c r="AE47"/>
  <c r="AF47"/>
  <c r="AG47"/>
  <c r="AH47"/>
  <c r="AI47"/>
  <c r="AJ47"/>
  <c r="AK47"/>
  <c r="G48"/>
  <c r="H48"/>
  <c r="I48"/>
  <c r="J48"/>
  <c r="K48"/>
  <c r="L48"/>
  <c r="M48"/>
  <c r="N48"/>
  <c r="O48"/>
  <c r="P48"/>
  <c r="Q48"/>
  <c r="R48"/>
  <c r="S48"/>
  <c r="T48"/>
  <c r="U48"/>
  <c r="V48"/>
  <c r="W48"/>
  <c r="X48"/>
  <c r="Y48"/>
  <c r="Z48"/>
  <c r="AA48"/>
  <c r="AB48"/>
  <c r="AC48"/>
  <c r="AD48"/>
  <c r="AE48"/>
  <c r="AF48"/>
  <c r="AG48"/>
  <c r="AH48"/>
  <c r="AI48"/>
  <c r="AJ48"/>
  <c r="AK48"/>
  <c r="G49"/>
  <c r="H49"/>
  <c r="I49"/>
  <c r="J49"/>
  <c r="K49"/>
  <c r="L49"/>
  <c r="M49"/>
  <c r="N49"/>
  <c r="O49"/>
  <c r="P49"/>
  <c r="Q49"/>
  <c r="R49"/>
  <c r="S49"/>
  <c r="T49"/>
  <c r="U49"/>
  <c r="V49"/>
  <c r="W49"/>
  <c r="X49"/>
  <c r="Y49"/>
  <c r="Z49"/>
  <c r="AA49"/>
  <c r="AB49"/>
  <c r="AC49"/>
  <c r="AD49"/>
  <c r="AE49"/>
  <c r="AF49"/>
  <c r="AG49"/>
  <c r="AH49"/>
  <c r="AI49"/>
  <c r="AJ49"/>
  <c r="AK49"/>
  <c r="G50"/>
  <c r="H50"/>
  <c r="I50"/>
  <c r="J50"/>
  <c r="K50"/>
  <c r="L50"/>
  <c r="M50"/>
  <c r="N50"/>
  <c r="O50"/>
  <c r="P50"/>
  <c r="Q50"/>
  <c r="R50"/>
  <c r="S50"/>
  <c r="T50"/>
  <c r="U50"/>
  <c r="V50"/>
  <c r="W50"/>
  <c r="X50"/>
  <c r="Y50"/>
  <c r="Z50"/>
  <c r="AA50"/>
  <c r="AB50"/>
  <c r="AC50"/>
  <c r="AD50"/>
  <c r="AE50"/>
  <c r="AF50"/>
  <c r="AG50"/>
  <c r="AH50"/>
  <c r="AI50"/>
  <c r="AJ50"/>
  <c r="AK50"/>
  <c r="G51"/>
  <c r="H51"/>
  <c r="I51"/>
  <c r="J51"/>
  <c r="K51"/>
  <c r="L51"/>
  <c r="M51"/>
  <c r="N51"/>
  <c r="O51"/>
  <c r="P51"/>
  <c r="Q51"/>
  <c r="R51"/>
  <c r="S51"/>
  <c r="T51"/>
  <c r="U51"/>
  <c r="V51"/>
  <c r="W51"/>
  <c r="X51"/>
  <c r="Y51"/>
  <c r="Z51"/>
  <c r="AA51"/>
  <c r="AB51"/>
  <c r="AC51"/>
  <c r="AD51"/>
  <c r="AE51"/>
  <c r="AF51"/>
  <c r="AG51"/>
  <c r="AH51"/>
  <c r="AI51"/>
  <c r="AJ51"/>
  <c r="AK51"/>
  <c r="G52"/>
  <c r="H52"/>
  <c r="I52"/>
  <c r="J52"/>
  <c r="K52"/>
  <c r="L52"/>
  <c r="M52"/>
  <c r="N52"/>
  <c r="O52"/>
  <c r="P52"/>
  <c r="Q52"/>
  <c r="R52"/>
  <c r="S52"/>
  <c r="T52"/>
  <c r="U52"/>
  <c r="V52"/>
  <c r="W52"/>
  <c r="X52"/>
  <c r="Y52"/>
  <c r="Z52"/>
  <c r="AA52"/>
  <c r="AB52"/>
  <c r="AC52"/>
  <c r="AD52"/>
  <c r="AE52"/>
  <c r="AF52"/>
  <c r="AG52"/>
  <c r="AH52"/>
  <c r="AI52"/>
  <c r="AJ52"/>
  <c r="AK52"/>
  <c r="G53"/>
  <c r="H53"/>
  <c r="I53"/>
  <c r="J53"/>
  <c r="K53"/>
  <c r="L53"/>
  <c r="M53"/>
  <c r="N53"/>
  <c r="O53"/>
  <c r="P53"/>
  <c r="Q53"/>
  <c r="R53"/>
  <c r="S53"/>
  <c r="T53"/>
  <c r="U53"/>
  <c r="V53"/>
  <c r="W53"/>
  <c r="X53"/>
  <c r="Y53"/>
  <c r="Z53"/>
  <c r="AA53"/>
  <c r="AB53"/>
  <c r="AC53"/>
  <c r="AD53"/>
  <c r="AE53"/>
  <c r="AF53"/>
  <c r="AG53"/>
  <c r="AH53"/>
  <c r="AI53"/>
  <c r="AJ53"/>
  <c r="AK53"/>
  <c r="G54"/>
  <c r="H54"/>
  <c r="I54"/>
  <c r="J54"/>
  <c r="K54"/>
  <c r="L54"/>
  <c r="M54"/>
  <c r="N54"/>
  <c r="O54"/>
  <c r="P54"/>
  <c r="Q54"/>
  <c r="R54"/>
  <c r="S54"/>
  <c r="T54"/>
  <c r="U54"/>
  <c r="V54"/>
  <c r="W54"/>
  <c r="X54"/>
  <c r="Y54"/>
  <c r="Z54"/>
  <c r="AA54"/>
  <c r="AB54"/>
  <c r="AC54"/>
  <c r="AD54"/>
  <c r="AE54"/>
  <c r="AF54"/>
  <c r="AG54"/>
  <c r="AH54"/>
  <c r="AI54"/>
  <c r="AJ54"/>
  <c r="AK54"/>
  <c r="G55"/>
  <c r="H55"/>
  <c r="I55"/>
  <c r="J55"/>
  <c r="K55"/>
  <c r="L55"/>
  <c r="M55"/>
  <c r="N55"/>
  <c r="O55"/>
  <c r="P55"/>
  <c r="Q55"/>
  <c r="R55"/>
  <c r="S55"/>
  <c r="T55"/>
  <c r="U55"/>
  <c r="V55"/>
  <c r="W55"/>
  <c r="X55"/>
  <c r="Y55"/>
  <c r="Z55"/>
  <c r="AA55"/>
  <c r="AB55"/>
  <c r="AC55"/>
  <c r="AD55"/>
  <c r="AE55"/>
  <c r="AF55"/>
  <c r="AG55"/>
  <c r="AH55"/>
  <c r="AI55"/>
  <c r="AJ55"/>
  <c r="AK55"/>
  <c r="G56"/>
  <c r="H56"/>
  <c r="I56"/>
  <c r="J56"/>
  <c r="K56"/>
  <c r="L56"/>
  <c r="M56"/>
  <c r="N56"/>
  <c r="O56"/>
  <c r="P56"/>
  <c r="Q56"/>
  <c r="R56"/>
  <c r="S56"/>
  <c r="T56"/>
  <c r="U56"/>
  <c r="V56"/>
  <c r="W56"/>
  <c r="X56"/>
  <c r="Y56"/>
  <c r="Z56"/>
  <c r="AA56"/>
  <c r="AB56"/>
  <c r="AC56"/>
  <c r="AD56"/>
  <c r="AE56"/>
  <c r="AF56"/>
  <c r="AG56"/>
  <c r="AH56"/>
  <c r="AI56"/>
  <c r="AJ56"/>
  <c r="AK56"/>
  <c r="G57"/>
  <c r="H57"/>
  <c r="I57"/>
  <c r="J57"/>
  <c r="K57"/>
  <c r="L57"/>
  <c r="M57"/>
  <c r="N57"/>
  <c r="O57"/>
  <c r="P57"/>
  <c r="Q57"/>
  <c r="R57"/>
  <c r="S57"/>
  <c r="T57"/>
  <c r="U57"/>
  <c r="V57"/>
  <c r="W57"/>
  <c r="X57"/>
  <c r="Y57"/>
  <c r="Z57"/>
  <c r="AA57"/>
  <c r="AB57"/>
  <c r="AC57"/>
  <c r="AD57"/>
  <c r="AE57"/>
  <c r="AF57"/>
  <c r="AG57"/>
  <c r="AH57"/>
  <c r="AI57"/>
  <c r="AJ57"/>
  <c r="AK57"/>
  <c r="AK4"/>
  <c r="H4"/>
  <c r="I4"/>
  <c r="J4"/>
  <c r="K4"/>
  <c r="L4"/>
  <c r="M4"/>
  <c r="N4"/>
  <c r="O4"/>
  <c r="P4"/>
  <c r="Q4"/>
  <c r="R4"/>
  <c r="S4"/>
  <c r="T4"/>
  <c r="U4"/>
  <c r="V4"/>
  <c r="W4"/>
  <c r="X4"/>
  <c r="Y4"/>
  <c r="Z4"/>
  <c r="AA4"/>
  <c r="AB4"/>
  <c r="AC4"/>
  <c r="AD4"/>
  <c r="AE4"/>
  <c r="AF4"/>
  <c r="AG4"/>
  <c r="AH4"/>
  <c r="AI4"/>
  <c r="AJ4"/>
  <c r="G4"/>
  <c r="F72" i="13"/>
  <c r="F71"/>
  <c r="F69"/>
  <c r="F67"/>
  <c r="F57"/>
  <c r="F56"/>
  <c r="F51"/>
  <c r="F50"/>
  <c r="F49"/>
  <c r="F48"/>
  <c r="F47"/>
  <c r="F46"/>
  <c r="F45"/>
  <c r="F44"/>
  <c r="F43"/>
  <c r="F42"/>
  <c r="F41"/>
  <c r="F40"/>
  <c r="F39"/>
  <c r="F38"/>
  <c r="F37"/>
  <c r="F36"/>
  <c r="F35"/>
  <c r="F34"/>
  <c r="F30"/>
  <c r="F29"/>
  <c r="F28"/>
  <c r="F27"/>
  <c r="F26"/>
  <c r="F25"/>
  <c r="F24"/>
  <c r="F23"/>
  <c r="F22"/>
  <c r="F21"/>
  <c r="F20"/>
  <c r="F19"/>
  <c r="F18"/>
  <c r="F17"/>
  <c r="F16"/>
  <c r="F15"/>
  <c r="F14"/>
  <c r="F13"/>
  <c r="F12"/>
  <c r="F11"/>
  <c r="F10"/>
  <c r="F9"/>
  <c r="F8"/>
  <c r="F7"/>
  <c r="F6"/>
  <c r="F5"/>
  <c r="S46" i="14" l="1"/>
  <c r="H46"/>
  <c r="H47" s="1"/>
  <c r="K46"/>
  <c r="P46"/>
  <c r="X46"/>
  <c r="E46"/>
  <c r="V46" s="1"/>
  <c r="Y46"/>
  <c r="T46"/>
  <c r="Q46"/>
  <c r="O46"/>
  <c r="L46"/>
  <c r="I46"/>
  <c r="I47" s="1"/>
  <c r="F47"/>
  <c r="U46"/>
  <c r="Y19" i="5"/>
  <c r="G19"/>
  <c r="E35"/>
  <c r="Z5"/>
  <c r="X5"/>
  <c r="V5"/>
  <c r="T5"/>
  <c r="R5"/>
  <c r="P5"/>
  <c r="N5"/>
  <c r="L5"/>
  <c r="J5"/>
  <c r="H5"/>
  <c r="F5"/>
  <c r="D5"/>
  <c r="B5"/>
  <c r="O5"/>
  <c r="O7" s="1"/>
  <c r="AC35"/>
  <c r="Y35"/>
  <c r="U35"/>
  <c r="Q35"/>
  <c r="M35"/>
  <c r="I35"/>
  <c r="AE5"/>
  <c r="AE7" s="1"/>
  <c r="O19"/>
  <c r="AA5"/>
  <c r="W5"/>
  <c r="W7" s="1"/>
  <c r="S5"/>
  <c r="K5"/>
  <c r="K13" s="1"/>
  <c r="G5"/>
  <c r="G7" s="1"/>
  <c r="C5"/>
  <c r="C13" s="1"/>
  <c r="S19"/>
  <c r="K19"/>
  <c r="C19"/>
  <c r="AE13"/>
  <c r="O13"/>
  <c r="G13"/>
  <c r="AA7"/>
  <c r="AA13"/>
  <c r="S7"/>
  <c r="S13"/>
  <c r="K7"/>
  <c r="AF35"/>
  <c r="AD35"/>
  <c r="AB35"/>
  <c r="Z35"/>
  <c r="X35"/>
  <c r="V35"/>
  <c r="T35"/>
  <c r="R35"/>
  <c r="P35"/>
  <c r="N35"/>
  <c r="L35"/>
  <c r="J35"/>
  <c r="H35"/>
  <c r="F35"/>
  <c r="D35"/>
  <c r="B35"/>
  <c r="AE35"/>
  <c r="AA35"/>
  <c r="W35"/>
  <c r="S35"/>
  <c r="O35"/>
  <c r="K35"/>
  <c r="G35"/>
  <c r="C35"/>
  <c r="AC19"/>
  <c r="U19"/>
  <c r="Q19"/>
  <c r="M19"/>
  <c r="I19"/>
  <c r="E19"/>
  <c r="AE12"/>
  <c r="AA12"/>
  <c r="W12"/>
  <c r="S12"/>
  <c r="O12"/>
  <c r="K12"/>
  <c r="G12"/>
  <c r="C12"/>
  <c r="AC5"/>
  <c r="AC12" s="1"/>
  <c r="Y5"/>
  <c r="U5"/>
  <c r="U12" s="1"/>
  <c r="Q5"/>
  <c r="M5"/>
  <c r="M12" s="1"/>
  <c r="I5"/>
  <c r="E5"/>
  <c r="E13" s="1"/>
  <c r="C7"/>
  <c r="AC13"/>
  <c r="Y13"/>
  <c r="Y12"/>
  <c r="Q13"/>
  <c r="Q12"/>
  <c r="I13"/>
  <c r="I12"/>
  <c r="AE19"/>
  <c r="AA19"/>
  <c r="W19"/>
  <c r="Y7"/>
  <c r="Q7"/>
  <c r="I7"/>
  <c r="AF5"/>
  <c r="AF12" s="1"/>
  <c r="AD5"/>
  <c r="AD12" s="1"/>
  <c r="AB5"/>
  <c r="AB6" s="1"/>
  <c r="AF19"/>
  <c r="AD19"/>
  <c r="AB19"/>
  <c r="Z19"/>
  <c r="X19"/>
  <c r="V19"/>
  <c r="T19"/>
  <c r="R19"/>
  <c r="P19"/>
  <c r="N19"/>
  <c r="L19"/>
  <c r="J19"/>
  <c r="H19"/>
  <c r="F19"/>
  <c r="D19"/>
  <c r="B19"/>
  <c r="AE6"/>
  <c r="AA6"/>
  <c r="Y6"/>
  <c r="W6"/>
  <c r="S6"/>
  <c r="Q6"/>
  <c r="O6"/>
  <c r="K6"/>
  <c r="I6"/>
  <c r="G6"/>
  <c r="C6"/>
  <c r="AF6"/>
  <c r="AD6"/>
  <c r="Z6"/>
  <c r="Z12"/>
  <c r="Z13"/>
  <c r="X6"/>
  <c r="X12"/>
  <c r="X13"/>
  <c r="V6"/>
  <c r="V12"/>
  <c r="V13"/>
  <c r="T6"/>
  <c r="T12"/>
  <c r="T13"/>
  <c r="R6"/>
  <c r="R12"/>
  <c r="R13"/>
  <c r="P6"/>
  <c r="P12"/>
  <c r="P13"/>
  <c r="N6"/>
  <c r="N12"/>
  <c r="N13"/>
  <c r="L6"/>
  <c r="L12"/>
  <c r="L13"/>
  <c r="J6"/>
  <c r="J12"/>
  <c r="J13"/>
  <c r="H6"/>
  <c r="H12"/>
  <c r="H13"/>
  <c r="F6"/>
  <c r="F12"/>
  <c r="F13"/>
  <c r="D6"/>
  <c r="D12"/>
  <c r="D13"/>
  <c r="B6"/>
  <c r="B12"/>
  <c r="B13"/>
  <c r="AD7"/>
  <c r="Z7"/>
  <c r="X7"/>
  <c r="V7"/>
  <c r="T7"/>
  <c r="R7"/>
  <c r="P7"/>
  <c r="N7"/>
  <c r="L7"/>
  <c r="J7"/>
  <c r="H7"/>
  <c r="F7"/>
  <c r="D7"/>
  <c r="B7"/>
  <c r="F74" i="13"/>
  <c r="F58" s="1"/>
  <c r="F75"/>
  <c r="F59" s="1"/>
  <c r="L41" i="8"/>
  <c r="E39"/>
  <c r="V39" s="1"/>
  <c r="F39"/>
  <c r="F40" s="1"/>
  <c r="H39"/>
  <c r="H40" s="1"/>
  <c r="I39"/>
  <c r="I40" s="1"/>
  <c r="K39"/>
  <c r="M41" s="1"/>
  <c r="L39"/>
  <c r="M39"/>
  <c r="O39"/>
  <c r="P39"/>
  <c r="Q39"/>
  <c r="S39"/>
  <c r="T39"/>
  <c r="X39"/>
  <c r="Y39"/>
  <c r="D39"/>
  <c r="AR39" i="5"/>
  <c r="AR38"/>
  <c r="AV17" i="4"/>
  <c r="AQ16" i="5" s="1"/>
  <c r="AV5" i="4"/>
  <c r="AV6"/>
  <c r="AQ29" i="5"/>
  <c r="AQ30"/>
  <c r="AV30" i="4"/>
  <c r="AV31"/>
  <c r="AV32"/>
  <c r="AV33"/>
  <c r="AV39"/>
  <c r="AQ33" i="5" s="1"/>
  <c r="AV40" i="4"/>
  <c r="AV42"/>
  <c r="AV43"/>
  <c r="AV44"/>
  <c r="AQ34" i="5" s="1"/>
  <c r="AV45" i="4"/>
  <c r="AV46"/>
  <c r="AV47"/>
  <c r="AV48"/>
  <c r="AV52"/>
  <c r="AV53"/>
  <c r="AV54"/>
  <c r="AV56"/>
  <c r="AQ27" i="5" s="1"/>
  <c r="AV57" i="4"/>
  <c r="AQ28" i="5" s="1"/>
  <c r="AV18" i="4"/>
  <c r="AQ17" i="5" s="1"/>
  <c r="AV19" i="4"/>
  <c r="AQ18" i="5" s="1"/>
  <c r="AV20" i="4"/>
  <c r="AV21"/>
  <c r="AV22"/>
  <c r="AV23"/>
  <c r="AQ22" i="5" s="1"/>
  <c r="AV24" i="4"/>
  <c r="AV25"/>
  <c r="AQ23" i="5" s="1"/>
  <c r="AV26" i="4"/>
  <c r="AV27"/>
  <c r="AV28"/>
  <c r="AV29"/>
  <c r="AV7"/>
  <c r="AV8"/>
  <c r="AV9"/>
  <c r="AV10"/>
  <c r="AV11"/>
  <c r="AV12"/>
  <c r="AV13"/>
  <c r="AV14"/>
  <c r="AV15"/>
  <c r="AV16"/>
  <c r="AV4"/>
  <c r="AQ1" i="5" s="1"/>
  <c r="X52" i="12"/>
  <c r="X51"/>
  <c r="X50"/>
  <c r="X49"/>
  <c r="X48"/>
  <c r="X47"/>
  <c r="X46"/>
  <c r="X44"/>
  <c r="X43"/>
  <c r="X34"/>
  <c r="X33"/>
  <c r="X32"/>
  <c r="X31"/>
  <c r="X30"/>
  <c r="X29"/>
  <c r="X28"/>
  <c r="X27"/>
  <c r="X26"/>
  <c r="X25"/>
  <c r="X24"/>
  <c r="X23"/>
  <c r="X22"/>
  <c r="X21"/>
  <c r="X20"/>
  <c r="W19"/>
  <c r="V19"/>
  <c r="U19"/>
  <c r="T19"/>
  <c r="S19"/>
  <c r="R19"/>
  <c r="Q19"/>
  <c r="P19"/>
  <c r="O19"/>
  <c r="N19"/>
  <c r="M19"/>
  <c r="L19"/>
  <c r="K19"/>
  <c r="J19"/>
  <c r="I19"/>
  <c r="H19"/>
  <c r="G19"/>
  <c r="F19"/>
  <c r="X18"/>
  <c r="X17"/>
  <c r="X16"/>
  <c r="X15"/>
  <c r="X14"/>
  <c r="X13"/>
  <c r="X12"/>
  <c r="X11"/>
  <c r="X10"/>
  <c r="X9"/>
  <c r="X8"/>
  <c r="E8"/>
  <c r="E9"/>
  <c r="E10" s="1"/>
  <c r="E11" s="1"/>
  <c r="E12" s="1"/>
  <c r="E13" s="1"/>
  <c r="E14" s="1"/>
  <c r="E15" s="1"/>
  <c r="E16" s="1"/>
  <c r="E17" s="1"/>
  <c r="E18" s="1"/>
  <c r="E20" s="1"/>
  <c r="E21" s="1"/>
  <c r="E22" s="1"/>
  <c r="E23" s="1"/>
  <c r="E24" s="1"/>
  <c r="E25" s="1"/>
  <c r="E26" s="1"/>
  <c r="E27" s="1"/>
  <c r="E28" s="1"/>
  <c r="E29" s="1"/>
  <c r="E30" s="1"/>
  <c r="E31" s="1"/>
  <c r="E32" s="1"/>
  <c r="E33" s="1"/>
  <c r="E34" s="1"/>
  <c r="E35" s="1"/>
  <c r="E36" s="1"/>
  <c r="E37" s="1"/>
  <c r="E38" s="1"/>
  <c r="E39" s="1"/>
  <c r="E40" s="1"/>
  <c r="E41" s="1"/>
  <c r="E42" s="1"/>
  <c r="E43" s="1"/>
  <c r="E44" s="1"/>
  <c r="E45" s="1"/>
  <c r="E46" s="1"/>
  <c r="E47" s="1"/>
  <c r="E48" s="1"/>
  <c r="E49" s="1"/>
  <c r="E50" s="1"/>
  <c r="E51" s="1"/>
  <c r="E52" s="1"/>
  <c r="E53" s="1"/>
  <c r="E54" s="1"/>
  <c r="E55" s="1"/>
  <c r="E56" s="1"/>
  <c r="E57" s="1"/>
  <c r="E58" s="1"/>
  <c r="E59" s="1"/>
  <c r="E60" s="1"/>
  <c r="E61" s="1"/>
  <c r="E62" s="1"/>
  <c r="E63" s="1"/>
  <c r="E67" s="1"/>
  <c r="E68" s="1"/>
  <c r="E69" s="1"/>
  <c r="E70" s="1"/>
  <c r="E71" s="1"/>
  <c r="X7"/>
  <c r="X19" s="1"/>
  <c r="AJ39" i="7"/>
  <c r="AJ38"/>
  <c r="AJ33"/>
  <c r="AJ34"/>
  <c r="AJ35"/>
  <c r="AJ3"/>
  <c r="AJ10"/>
  <c r="AJ28"/>
  <c r="AJ27"/>
  <c r="AJ24"/>
  <c r="AJ23"/>
  <c r="AJ22"/>
  <c r="AJ16"/>
  <c r="AJ17"/>
  <c r="AJ18"/>
  <c r="AJ19"/>
  <c r="AJ11"/>
  <c r="AJ4"/>
  <c r="AP4" i="4"/>
  <c r="AK1" i="5" s="1"/>
  <c r="AQ4" i="4"/>
  <c r="AL1" i="5" s="1"/>
  <c r="AR4" i="4"/>
  <c r="AM1" i="5" s="1"/>
  <c r="AS4" i="4"/>
  <c r="AN1" i="5" s="1"/>
  <c r="AT4" i="4"/>
  <c r="AO1" i="5" s="1"/>
  <c r="AU4" i="4"/>
  <c r="AP1" i="5" s="1"/>
  <c r="AP5" i="4"/>
  <c r="AQ5"/>
  <c r="AR5"/>
  <c r="AS5"/>
  <c r="AT5"/>
  <c r="AU5"/>
  <c r="AP6"/>
  <c r="AQ6"/>
  <c r="AR6"/>
  <c r="AS6"/>
  <c r="AT6"/>
  <c r="AU6"/>
  <c r="AP7"/>
  <c r="AQ7"/>
  <c r="AR7"/>
  <c r="AS7"/>
  <c r="AT7"/>
  <c r="AU7"/>
  <c r="AP8"/>
  <c r="AQ8"/>
  <c r="AR8"/>
  <c r="AS8"/>
  <c r="AT8"/>
  <c r="AU8"/>
  <c r="AP9"/>
  <c r="AQ9"/>
  <c r="AR9"/>
  <c r="AS9"/>
  <c r="AT9"/>
  <c r="AU9"/>
  <c r="AP10"/>
  <c r="AQ10"/>
  <c r="AR10"/>
  <c r="AS10"/>
  <c r="AT10"/>
  <c r="AU10"/>
  <c r="AP11"/>
  <c r="AQ11"/>
  <c r="AR11"/>
  <c r="AS11"/>
  <c r="AT11"/>
  <c r="AU11"/>
  <c r="AP12"/>
  <c r="AQ12"/>
  <c r="AR12"/>
  <c r="AS12"/>
  <c r="AT12"/>
  <c r="AU12"/>
  <c r="AP13"/>
  <c r="AQ13"/>
  <c r="AR13"/>
  <c r="AS13"/>
  <c r="AT13"/>
  <c r="AU13"/>
  <c r="AP14"/>
  <c r="AQ14"/>
  <c r="AR14"/>
  <c r="AS14"/>
  <c r="AT14"/>
  <c r="AU14"/>
  <c r="AP15"/>
  <c r="AQ15"/>
  <c r="AR15"/>
  <c r="AS15"/>
  <c r="AT15"/>
  <c r="AU15"/>
  <c r="AP16"/>
  <c r="AQ16"/>
  <c r="AR16"/>
  <c r="AS16"/>
  <c r="AT16"/>
  <c r="AU16"/>
  <c r="AP17"/>
  <c r="AK16" i="5" s="1"/>
  <c r="AQ17" i="4"/>
  <c r="AL16" i="5" s="1"/>
  <c r="AR17" i="4"/>
  <c r="AM16" i="5" s="1"/>
  <c r="AS17" i="4"/>
  <c r="AN16" i="5" s="1"/>
  <c r="AT17" i="4"/>
  <c r="AO16" i="5" s="1"/>
  <c r="AU17" i="4"/>
  <c r="AP16" i="5" s="1"/>
  <c r="AP18" i="4"/>
  <c r="AK17" i="5" s="1"/>
  <c r="AQ18" i="4"/>
  <c r="AL17" i="5" s="1"/>
  <c r="AR18" i="4"/>
  <c r="AM17" i="5" s="1"/>
  <c r="AS18" i="4"/>
  <c r="AN17" i="5" s="1"/>
  <c r="AT18" i="4"/>
  <c r="AO17" i="5" s="1"/>
  <c r="AU18" i="4"/>
  <c r="AP17" i="5" s="1"/>
  <c r="AP19" i="4"/>
  <c r="AK18" i="5" s="1"/>
  <c r="AQ19" i="4"/>
  <c r="AL18" i="5" s="1"/>
  <c r="AR19" i="4"/>
  <c r="AM18" i="5" s="1"/>
  <c r="AS19" i="4"/>
  <c r="AN18" i="5" s="1"/>
  <c r="AT19" i="4"/>
  <c r="AO18" i="5" s="1"/>
  <c r="AU19" i="4"/>
  <c r="AP18" i="5" s="1"/>
  <c r="AP20" i="4"/>
  <c r="AQ20"/>
  <c r="AR20"/>
  <c r="AS20"/>
  <c r="AT20"/>
  <c r="AU20"/>
  <c r="AP21"/>
  <c r="AQ21"/>
  <c r="AR21"/>
  <c r="AS21"/>
  <c r="AT21"/>
  <c r="AU21"/>
  <c r="AP22"/>
  <c r="AQ22"/>
  <c r="AR22"/>
  <c r="AS22"/>
  <c r="AT22"/>
  <c r="AU22"/>
  <c r="AP23"/>
  <c r="AQ23"/>
  <c r="AR23"/>
  <c r="AS23"/>
  <c r="AT23"/>
  <c r="AU23"/>
  <c r="AP24"/>
  <c r="AQ24"/>
  <c r="AL22" i="5" s="1"/>
  <c r="AR24" i="4"/>
  <c r="AS24"/>
  <c r="AT24"/>
  <c r="AO22" i="5" s="1"/>
  <c r="AU24" i="4"/>
  <c r="AP25"/>
  <c r="AK23" i="5" s="1"/>
  <c r="AQ25" i="4"/>
  <c r="AL23" i="5" s="1"/>
  <c r="AR25" i="4"/>
  <c r="AM23" i="5" s="1"/>
  <c r="AS25" i="4"/>
  <c r="AN23" i="5" s="1"/>
  <c r="AT25" i="4"/>
  <c r="AO23" i="5" s="1"/>
  <c r="AU25" i="4"/>
  <c r="AP23" i="5" s="1"/>
  <c r="AP26" i="4"/>
  <c r="AQ26"/>
  <c r="AR26"/>
  <c r="AS26"/>
  <c r="AT26"/>
  <c r="AU26"/>
  <c r="AP27"/>
  <c r="AQ27"/>
  <c r="AL24" i="5" s="1"/>
  <c r="AR27" i="4"/>
  <c r="AS27"/>
  <c r="AT27"/>
  <c r="AO24" i="5" s="1"/>
  <c r="AU27" i="4"/>
  <c r="AP28"/>
  <c r="AQ28"/>
  <c r="AR28"/>
  <c r="AS28"/>
  <c r="AT28"/>
  <c r="AU28"/>
  <c r="AP29"/>
  <c r="AQ29"/>
  <c r="AR29"/>
  <c r="AS29"/>
  <c r="AT29"/>
  <c r="AU29"/>
  <c r="AP30"/>
  <c r="AQ30"/>
  <c r="AR30"/>
  <c r="AS30"/>
  <c r="AT30"/>
  <c r="AU30"/>
  <c r="AP31"/>
  <c r="AQ31"/>
  <c r="AR31"/>
  <c r="AS31"/>
  <c r="AT31"/>
  <c r="AU31"/>
  <c r="AP32"/>
  <c r="AQ32"/>
  <c r="AR32"/>
  <c r="AS32"/>
  <c r="AT32"/>
  <c r="AU32"/>
  <c r="AP33"/>
  <c r="AQ33"/>
  <c r="AR33"/>
  <c r="AS33"/>
  <c r="AT33"/>
  <c r="AU33"/>
  <c r="AP34"/>
  <c r="AQ34"/>
  <c r="AR34"/>
  <c r="AS34"/>
  <c r="AT34"/>
  <c r="AU34"/>
  <c r="AP35"/>
  <c r="AQ35"/>
  <c r="AR35"/>
  <c r="AS35"/>
  <c r="AT35"/>
  <c r="AU35"/>
  <c r="AP36"/>
  <c r="AQ36"/>
  <c r="AR36"/>
  <c r="AS36"/>
  <c r="AT36"/>
  <c r="AU36"/>
  <c r="AP37"/>
  <c r="AQ37"/>
  <c r="AR37"/>
  <c r="AS37"/>
  <c r="AT37"/>
  <c r="AU37"/>
  <c r="AP38"/>
  <c r="AQ38"/>
  <c r="AR38"/>
  <c r="AS38"/>
  <c r="AT38"/>
  <c r="AU38"/>
  <c r="AP39"/>
  <c r="AK33" i="5" s="1"/>
  <c r="AQ39" i="4"/>
  <c r="AL33" i="5" s="1"/>
  <c r="AR39" i="4"/>
  <c r="AM33" i="5" s="1"/>
  <c r="AS39" i="4"/>
  <c r="AN33" i="5" s="1"/>
  <c r="AT39" i="4"/>
  <c r="AO33" i="5" s="1"/>
  <c r="AU39" i="4"/>
  <c r="AP33" i="5" s="1"/>
  <c r="AP40" i="4"/>
  <c r="AQ40"/>
  <c r="AR40"/>
  <c r="AS40"/>
  <c r="AT40"/>
  <c r="AU40"/>
  <c r="AP41"/>
  <c r="AQ41"/>
  <c r="AR41"/>
  <c r="AS41"/>
  <c r="AT41"/>
  <c r="AU41"/>
  <c r="AP42"/>
  <c r="AQ42"/>
  <c r="AR42"/>
  <c r="AS42"/>
  <c r="AT42"/>
  <c r="AU42"/>
  <c r="AP43"/>
  <c r="AQ43"/>
  <c r="AR43"/>
  <c r="AS43"/>
  <c r="AT43"/>
  <c r="AU43"/>
  <c r="AP44"/>
  <c r="AK34" i="5" s="1"/>
  <c r="AQ44" i="4"/>
  <c r="AL34" i="5" s="1"/>
  <c r="AR44" i="4"/>
  <c r="AM34" i="5" s="1"/>
  <c r="AS44" i="4"/>
  <c r="AN34" i="5" s="1"/>
  <c r="AT44" i="4"/>
  <c r="AO34" i="5" s="1"/>
  <c r="AU44" i="4"/>
  <c r="AP34" i="5" s="1"/>
  <c r="AP45" i="4"/>
  <c r="AQ45"/>
  <c r="AR45"/>
  <c r="AS45"/>
  <c r="AT45"/>
  <c r="AU45"/>
  <c r="AP46"/>
  <c r="AQ46"/>
  <c r="AR46"/>
  <c r="AS46"/>
  <c r="AT46"/>
  <c r="AU46"/>
  <c r="AP47"/>
  <c r="AQ47"/>
  <c r="AR47"/>
  <c r="AS47"/>
  <c r="AT47"/>
  <c r="AU47"/>
  <c r="AP48"/>
  <c r="AQ48"/>
  <c r="AR48"/>
  <c r="AS48"/>
  <c r="AT48"/>
  <c r="AU48"/>
  <c r="AP49"/>
  <c r="AQ49"/>
  <c r="AR49"/>
  <c r="AS49"/>
  <c r="AT49"/>
  <c r="AU49"/>
  <c r="AP50"/>
  <c r="AQ50"/>
  <c r="AR50"/>
  <c r="AS50"/>
  <c r="AT50"/>
  <c r="AU50"/>
  <c r="AP51"/>
  <c r="AQ51"/>
  <c r="AR51"/>
  <c r="AS51"/>
  <c r="AT51"/>
  <c r="AU51"/>
  <c r="AP52"/>
  <c r="AQ52"/>
  <c r="AR52"/>
  <c r="AS52"/>
  <c r="AT52"/>
  <c r="AU52"/>
  <c r="AP53"/>
  <c r="AQ53"/>
  <c r="AR53"/>
  <c r="AS53"/>
  <c r="AT53"/>
  <c r="AU53"/>
  <c r="AP54"/>
  <c r="AQ54"/>
  <c r="AR54"/>
  <c r="AS54"/>
  <c r="AT54"/>
  <c r="AU54"/>
  <c r="AP55"/>
  <c r="AQ55"/>
  <c r="AR55"/>
  <c r="AS55"/>
  <c r="AT55"/>
  <c r="AU55"/>
  <c r="AP56"/>
  <c r="AK27" i="5" s="1"/>
  <c r="AQ56" i="4"/>
  <c r="AL27" i="5" s="1"/>
  <c r="AR56" i="4"/>
  <c r="AM27" i="5" s="1"/>
  <c r="AS56" i="4"/>
  <c r="AN27" i="5" s="1"/>
  <c r="AT56" i="4"/>
  <c r="AO27" i="5" s="1"/>
  <c r="AU56" i="4"/>
  <c r="AP27" i="5" s="1"/>
  <c r="AP57" i="4"/>
  <c r="AK28" i="5" s="1"/>
  <c r="AQ57" i="4"/>
  <c r="AL28" i="5" s="1"/>
  <c r="AR57" i="4"/>
  <c r="AM28" i="5" s="1"/>
  <c r="AS57" i="4"/>
  <c r="AN28" i="5" s="1"/>
  <c r="AT57" i="4"/>
  <c r="AO28" i="5" s="1"/>
  <c r="AU57" i="4"/>
  <c r="AP28" i="5" s="1"/>
  <c r="AP58" i="4"/>
  <c r="AK29" i="5" s="1"/>
  <c r="AQ58" i="4"/>
  <c r="AL29" i="5" s="1"/>
  <c r="AR58" i="4"/>
  <c r="AM29" i="5" s="1"/>
  <c r="AS58" i="4"/>
  <c r="AN29" i="5" s="1"/>
  <c r="AT58" i="4"/>
  <c r="AO29" i="5" s="1"/>
  <c r="AU58" i="4"/>
  <c r="AP29" i="5" s="1"/>
  <c r="AP59" i="4"/>
  <c r="AK30" i="5" s="1"/>
  <c r="AQ59" i="4"/>
  <c r="AL30" i="5" s="1"/>
  <c r="AR59" i="4"/>
  <c r="AM30" i="5" s="1"/>
  <c r="AS59" i="4"/>
  <c r="AN30" i="5" s="1"/>
  <c r="AT59" i="4"/>
  <c r="AO30" i="5" s="1"/>
  <c r="AU59" i="4"/>
  <c r="AP30" i="5" s="1"/>
  <c r="AL4" i="4"/>
  <c r="AG1" i="5" s="1"/>
  <c r="AM4" i="4"/>
  <c r="AH1" i="5" s="1"/>
  <c r="AN4" i="4"/>
  <c r="AI1" i="5" s="1"/>
  <c r="AO4" i="4"/>
  <c r="AJ1" i="5" s="1"/>
  <c r="AL5" i="4"/>
  <c r="F5" s="1"/>
  <c r="AM5"/>
  <c r="AN5"/>
  <c r="AO5"/>
  <c r="AL6"/>
  <c r="AM6"/>
  <c r="AN6"/>
  <c r="AO6"/>
  <c r="AL7"/>
  <c r="F7" s="1"/>
  <c r="AM7"/>
  <c r="AN7"/>
  <c r="AO7"/>
  <c r="AL8"/>
  <c r="F8" s="1"/>
  <c r="AM8"/>
  <c r="AN8"/>
  <c r="AO8"/>
  <c r="AL9"/>
  <c r="F9" s="1"/>
  <c r="AM9"/>
  <c r="AN9"/>
  <c r="AO9"/>
  <c r="AL10"/>
  <c r="F10" s="1"/>
  <c r="AM10"/>
  <c r="AN10"/>
  <c r="AO10"/>
  <c r="AL11"/>
  <c r="F11" s="1"/>
  <c r="AM11"/>
  <c r="AN11"/>
  <c r="AO11"/>
  <c r="AL12"/>
  <c r="F12" s="1"/>
  <c r="AM12"/>
  <c r="AN12"/>
  <c r="AO12"/>
  <c r="AL13"/>
  <c r="F13" s="1"/>
  <c r="AM13"/>
  <c r="AN13"/>
  <c r="AO13"/>
  <c r="AL14"/>
  <c r="F14" s="1"/>
  <c r="AM14"/>
  <c r="AN14"/>
  <c r="AO14"/>
  <c r="AL15"/>
  <c r="F15" s="1"/>
  <c r="AM15"/>
  <c r="AN15"/>
  <c r="AO15"/>
  <c r="AL16"/>
  <c r="F16" s="1"/>
  <c r="AM16"/>
  <c r="AN16"/>
  <c r="AO16"/>
  <c r="AL17"/>
  <c r="AG16" i="5" s="1"/>
  <c r="AM17" i="4"/>
  <c r="AH16" i="5" s="1"/>
  <c r="AN17" i="4"/>
  <c r="AI16" i="5" s="1"/>
  <c r="AO17" i="4"/>
  <c r="AJ16" i="5" s="1"/>
  <c r="AL18" i="4"/>
  <c r="AG17" i="5" s="1"/>
  <c r="AM18" i="4"/>
  <c r="AH17" i="5" s="1"/>
  <c r="AN18" i="4"/>
  <c r="AI17" i="5" s="1"/>
  <c r="AO18" i="4"/>
  <c r="AJ17" i="5" s="1"/>
  <c r="AL19" i="4"/>
  <c r="AG18" i="5" s="1"/>
  <c r="AM19" i="4"/>
  <c r="AH18" i="5" s="1"/>
  <c r="AN19" i="4"/>
  <c r="AI18" i="5" s="1"/>
  <c r="AO19" i="4"/>
  <c r="AJ18" i="5" s="1"/>
  <c r="AL20" i="4"/>
  <c r="F20" s="1"/>
  <c r="AM20"/>
  <c r="AN20"/>
  <c r="AO20"/>
  <c r="AL21"/>
  <c r="F21" s="1"/>
  <c r="AM21"/>
  <c r="AN21"/>
  <c r="AO21"/>
  <c r="AL22"/>
  <c r="F22" s="1"/>
  <c r="AM22"/>
  <c r="AN22"/>
  <c r="AO22"/>
  <c r="AL23"/>
  <c r="AM23"/>
  <c r="AN23"/>
  <c r="AO23"/>
  <c r="AL24"/>
  <c r="F24" s="1"/>
  <c r="AM24"/>
  <c r="AN24"/>
  <c r="AO24"/>
  <c r="AL25"/>
  <c r="AG23" i="5" s="1"/>
  <c r="AM25" i="4"/>
  <c r="AH23" i="5" s="1"/>
  <c r="AN25" i="4"/>
  <c r="AI23" i="5" s="1"/>
  <c r="AO25" i="4"/>
  <c r="AJ23" i="5" s="1"/>
  <c r="AL26" i="4"/>
  <c r="F26" s="1"/>
  <c r="AM26"/>
  <c r="AN26"/>
  <c r="AO26"/>
  <c r="AL27"/>
  <c r="F27" s="1"/>
  <c r="AM27"/>
  <c r="AN27"/>
  <c r="AO27"/>
  <c r="AL28"/>
  <c r="F28" s="1"/>
  <c r="AM28"/>
  <c r="AN28"/>
  <c r="AO28"/>
  <c r="AL29"/>
  <c r="F29" s="1"/>
  <c r="AM29"/>
  <c r="AN29"/>
  <c r="AO29"/>
  <c r="AL30"/>
  <c r="F30" s="1"/>
  <c r="AM30"/>
  <c r="AN30"/>
  <c r="AO30"/>
  <c r="AL31"/>
  <c r="AM31"/>
  <c r="AN31"/>
  <c r="AO31"/>
  <c r="AL32"/>
  <c r="AM32"/>
  <c r="AN32"/>
  <c r="AO32"/>
  <c r="AL33"/>
  <c r="AM33"/>
  <c r="AN33"/>
  <c r="AO33"/>
  <c r="AN34"/>
  <c r="F34" s="1"/>
  <c r="AO34"/>
  <c r="AL35"/>
  <c r="F35" s="1"/>
  <c r="AM35"/>
  <c r="AN35"/>
  <c r="AO35"/>
  <c r="AL36"/>
  <c r="F36" s="1"/>
  <c r="AM36"/>
  <c r="AN36"/>
  <c r="AO36"/>
  <c r="AL37"/>
  <c r="F37" s="1"/>
  <c r="AM37"/>
  <c r="AN37"/>
  <c r="AO37"/>
  <c r="AL38"/>
  <c r="F38" s="1"/>
  <c r="AM38"/>
  <c r="AN38"/>
  <c r="AO38"/>
  <c r="AL39"/>
  <c r="AG33" i="5" s="1"/>
  <c r="AM39" i="4"/>
  <c r="AH33" i="5" s="1"/>
  <c r="AN39" i="4"/>
  <c r="AI33" i="5" s="1"/>
  <c r="AO39" i="4"/>
  <c r="AJ33" i="5" s="1"/>
  <c r="AL40" i="4"/>
  <c r="F40" s="1"/>
  <c r="AM40"/>
  <c r="AN40"/>
  <c r="AO40"/>
  <c r="AL41"/>
  <c r="F41" s="1"/>
  <c r="AM41"/>
  <c r="AN41"/>
  <c r="AO41"/>
  <c r="AL42"/>
  <c r="F42" s="1"/>
  <c r="AM42"/>
  <c r="AN42"/>
  <c r="AO42"/>
  <c r="AL43"/>
  <c r="F43" s="1"/>
  <c r="AM43"/>
  <c r="AN43"/>
  <c r="AO43"/>
  <c r="AL44"/>
  <c r="AG34" i="5" s="1"/>
  <c r="AM44" i="4"/>
  <c r="AH34" i="5" s="1"/>
  <c r="AN44" i="4"/>
  <c r="AI34" i="5" s="1"/>
  <c r="AI35" s="1"/>
  <c r="AO44" i="4"/>
  <c r="AJ34" i="5" s="1"/>
  <c r="AL45" i="4"/>
  <c r="F45" s="1"/>
  <c r="AM45"/>
  <c r="AN45"/>
  <c r="AO45"/>
  <c r="AL46"/>
  <c r="F46" s="1"/>
  <c r="AM46"/>
  <c r="AN46"/>
  <c r="AO46"/>
  <c r="AL47"/>
  <c r="F47" s="1"/>
  <c r="AM47"/>
  <c r="AN47"/>
  <c r="AO47"/>
  <c r="AL48"/>
  <c r="F48" s="1"/>
  <c r="AM48"/>
  <c r="AN48"/>
  <c r="AO48"/>
  <c r="AL49"/>
  <c r="F49" s="1"/>
  <c r="AM49"/>
  <c r="AN49"/>
  <c r="AO49"/>
  <c r="AL50"/>
  <c r="F50" s="1"/>
  <c r="AM50"/>
  <c r="AN50"/>
  <c r="AO50"/>
  <c r="AL51"/>
  <c r="F51" s="1"/>
  <c r="AM51"/>
  <c r="AN51"/>
  <c r="AO51"/>
  <c r="AL52"/>
  <c r="F52" s="1"/>
  <c r="AM52"/>
  <c r="AN52"/>
  <c r="AO52"/>
  <c r="AL53"/>
  <c r="AM53"/>
  <c r="AN53"/>
  <c r="AO53"/>
  <c r="AL54"/>
  <c r="AM54"/>
  <c r="AN54"/>
  <c r="AO54"/>
  <c r="AL55"/>
  <c r="AM55"/>
  <c r="AN55"/>
  <c r="AO55"/>
  <c r="AL56"/>
  <c r="AG27" i="5" s="1"/>
  <c r="AM56" i="4"/>
  <c r="AH27" i="5" s="1"/>
  <c r="AN56" i="4"/>
  <c r="AI27" i="5" s="1"/>
  <c r="AO56" i="4"/>
  <c r="AJ27" i="5" s="1"/>
  <c r="AL57" i="4"/>
  <c r="AG28" i="5" s="1"/>
  <c r="AM57" i="4"/>
  <c r="AH28" i="5" s="1"/>
  <c r="AN57" i="4"/>
  <c r="AI28" i="5" s="1"/>
  <c r="AO57" i="4"/>
  <c r="AJ28" i="5" s="1"/>
  <c r="AL58" i="4"/>
  <c r="AG29" i="5" s="1"/>
  <c r="AM58" i="4"/>
  <c r="AH29" i="5" s="1"/>
  <c r="AN58" i="4"/>
  <c r="AI29" i="5" s="1"/>
  <c r="AO58" i="4"/>
  <c r="AJ29" i="5" s="1"/>
  <c r="AL59" i="4"/>
  <c r="AG30" i="5" s="1"/>
  <c r="AM59" i="4"/>
  <c r="AH30" i="5" s="1"/>
  <c r="AN59" i="4"/>
  <c r="AI30" i="5" s="1"/>
  <c r="AO59" i="4"/>
  <c r="AJ30" i="5" s="1"/>
  <c r="K12" i="2"/>
  <c r="K5"/>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5"/>
  <c r="F17" i="3"/>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
  <c r="F7"/>
  <c r="F8"/>
  <c r="F9"/>
  <c r="F10"/>
  <c r="F11"/>
  <c r="F12"/>
  <c r="F13"/>
  <c r="F14"/>
  <c r="F15"/>
  <c r="F16"/>
  <c r="F5"/>
  <c r="AP35" i="5"/>
  <c r="AH35"/>
  <c r="AJ22"/>
  <c r="AN3"/>
  <c r="AN22"/>
  <c r="AN4"/>
  <c r="AN11"/>
  <c r="AJ30" i="7"/>
  <c r="AJ5"/>
  <c r="AJ7" s="1"/>
  <c r="AJ29"/>
  <c r="AJ13"/>
  <c r="AJ12"/>
  <c r="E47" i="14" l="1"/>
  <c r="M48"/>
  <c r="L49" s="1"/>
  <c r="AD13" i="5"/>
  <c r="E6"/>
  <c r="M6"/>
  <c r="U6"/>
  <c r="AC6"/>
  <c r="M7"/>
  <c r="U7"/>
  <c r="AC7"/>
  <c r="E12"/>
  <c r="AB12"/>
  <c r="M13"/>
  <c r="W13"/>
  <c r="AF13"/>
  <c r="E7"/>
  <c r="U13"/>
  <c r="AB7"/>
  <c r="AF7"/>
  <c r="AB13"/>
  <c r="AL35"/>
  <c r="AG22"/>
  <c r="AG11"/>
  <c r="AN24"/>
  <c r="AO3"/>
  <c r="AK3"/>
  <c r="F6" i="4"/>
  <c r="F18"/>
  <c r="F44"/>
  <c r="F17"/>
  <c r="F25"/>
  <c r="F57"/>
  <c r="F56"/>
  <c r="F19"/>
  <c r="F23"/>
  <c r="F39"/>
  <c r="F53"/>
  <c r="AG24" i="5"/>
  <c r="AH22"/>
  <c r="AG4"/>
  <c r="AP11"/>
  <c r="AL4"/>
  <c r="AP4"/>
  <c r="AN5"/>
  <c r="AN6" s="1"/>
  <c r="AM35"/>
  <c r="AP24"/>
  <c r="AP22"/>
  <c r="AO19"/>
  <c r="AK19"/>
  <c r="AO4"/>
  <c r="AO11"/>
  <c r="AL3"/>
  <c r="AL5" s="1"/>
  <c r="AP3"/>
  <c r="AP5" s="1"/>
  <c r="AM3"/>
  <c r="AL11"/>
  <c r="AN19"/>
  <c r="AG35"/>
  <c r="AV4"/>
  <c r="AJ3"/>
  <c r="AH19"/>
  <c r="AH10"/>
  <c r="AG3"/>
  <c r="AK24"/>
  <c r="AK22"/>
  <c r="AP19"/>
  <c r="AK4"/>
  <c r="AK11"/>
  <c r="AP10"/>
  <c r="AL10"/>
  <c r="AK10"/>
  <c r="AW51" i="4"/>
  <c r="AW47"/>
  <c r="AW42"/>
  <c r="AW41"/>
  <c r="AW10"/>
  <c r="AW19"/>
  <c r="AW54"/>
  <c r="AW53"/>
  <c r="AW49"/>
  <c r="AW45"/>
  <c r="AW38"/>
  <c r="AJ11" i="5"/>
  <c r="AW13" i="4"/>
  <c r="AW8"/>
  <c r="AW7"/>
  <c r="AJ35" i="5"/>
  <c r="AJ24"/>
  <c r="AI4"/>
  <c r="AH4"/>
  <c r="AH11"/>
  <c r="AL19"/>
  <c r="AJ4"/>
  <c r="AJ5" s="1"/>
  <c r="AW39" i="4"/>
  <c r="AW11"/>
  <c r="F55"/>
  <c r="AI22" i="5"/>
  <c r="AJ19"/>
  <c r="AG19"/>
  <c r="AJ10"/>
  <c r="AJ12" s="1"/>
  <c r="AG10"/>
  <c r="AI11"/>
  <c r="AI3"/>
  <c r="AV22" s="1"/>
  <c r="AH3"/>
  <c r="AO35"/>
  <c r="AN35"/>
  <c r="AM24"/>
  <c r="AM22"/>
  <c r="AM19"/>
  <c r="AM4"/>
  <c r="AM5" s="1"/>
  <c r="AM11"/>
  <c r="AO10"/>
  <c r="AN10"/>
  <c r="AM10"/>
  <c r="AM12" s="1"/>
  <c r="AW37" i="4"/>
  <c r="AW35"/>
  <c r="AW33"/>
  <c r="AW31"/>
  <c r="AW29"/>
  <c r="AW27"/>
  <c r="AW23"/>
  <c r="AW17"/>
  <c r="AW15"/>
  <c r="AV5" i="5"/>
  <c r="AW40"/>
  <c r="F54" i="4"/>
  <c r="AI10" i="5"/>
  <c r="AW59" i="4"/>
  <c r="AW58"/>
  <c r="AW57"/>
  <c r="AW56"/>
  <c r="AW55"/>
  <c r="AW52"/>
  <c r="AW50"/>
  <c r="AW48"/>
  <c r="AW46"/>
  <c r="AW44"/>
  <c r="AW43"/>
  <c r="AW40"/>
  <c r="AW25"/>
  <c r="AW21"/>
  <c r="AU5" i="5"/>
  <c r="AW9" i="4"/>
  <c r="AW6"/>
  <c r="AI19" i="5"/>
  <c r="AK35"/>
  <c r="AR33"/>
  <c r="AW5" i="4"/>
  <c r="AW12"/>
  <c r="AW36"/>
  <c r="AW34"/>
  <c r="AW32"/>
  <c r="AW30"/>
  <c r="AW28"/>
  <c r="AW26"/>
  <c r="AW24"/>
  <c r="AW22"/>
  <c r="AW20"/>
  <c r="AW18"/>
  <c r="AW16"/>
  <c r="AW14"/>
  <c r="AH24" i="5"/>
  <c r="AQ24"/>
  <c r="AQ35"/>
  <c r="AR18"/>
  <c r="AR23"/>
  <c r="AR28"/>
  <c r="AR17"/>
  <c r="AR34"/>
  <c r="AI24"/>
  <c r="AQ11"/>
  <c r="AR27"/>
  <c r="AQ4"/>
  <c r="AQ10"/>
  <c r="AQ19"/>
  <c r="AJ6" i="7"/>
  <c r="L42" i="8"/>
  <c r="AQ3" i="5"/>
  <c r="U39" i="8"/>
  <c r="E40"/>
  <c r="AV35" i="5" l="1"/>
  <c r="AR11"/>
  <c r="AR22"/>
  <c r="AR10"/>
  <c r="AR29" s="1"/>
  <c r="AR4"/>
  <c r="AU28"/>
  <c r="AO5"/>
  <c r="AO12" s="1"/>
  <c r="AN7"/>
  <c r="AH5"/>
  <c r="AH7" s="1"/>
  <c r="AM6"/>
  <c r="AK5"/>
  <c r="AK6" s="1"/>
  <c r="AG5"/>
  <c r="AG6" s="1"/>
  <c r="AL6"/>
  <c r="AL13"/>
  <c r="AN13"/>
  <c r="AN12"/>
  <c r="AP13"/>
  <c r="AP6"/>
  <c r="AP7"/>
  <c r="AJ13"/>
  <c r="AL12"/>
  <c r="AP12"/>
  <c r="AR35"/>
  <c r="AV6"/>
  <c r="AM7"/>
  <c r="AJ6"/>
  <c r="AJ7"/>
  <c r="AI5"/>
  <c r="AI13" s="1"/>
  <c r="AL7"/>
  <c r="AK7"/>
  <c r="AR16"/>
  <c r="AW33"/>
  <c r="AU35"/>
  <c r="AV28"/>
  <c r="AW28" s="1"/>
  <c r="AH12"/>
  <c r="AU22"/>
  <c r="AW22" s="1"/>
  <c r="AR24"/>
  <c r="AR19"/>
  <c r="AM13"/>
  <c r="AU4"/>
  <c r="AW34"/>
  <c r="AW5"/>
  <c r="AQ5"/>
  <c r="AQ6" s="1"/>
  <c r="AV27"/>
  <c r="AV29" s="1"/>
  <c r="AU27"/>
  <c r="AU23"/>
  <c r="AV23"/>
  <c r="AV24" s="1"/>
  <c r="AR3"/>
  <c r="AR30" s="1"/>
  <c r="AW39"/>
  <c r="AW41" s="1"/>
  <c r="AW17"/>
  <c r="AH6" l="1"/>
  <c r="AH13"/>
  <c r="AG12"/>
  <c r="AO13"/>
  <c r="AO7"/>
  <c r="AO6"/>
  <c r="AG13"/>
  <c r="AG7"/>
  <c r="AK12"/>
  <c r="AK13"/>
  <c r="AI7"/>
  <c r="AI6"/>
  <c r="AI12"/>
  <c r="AW4"/>
  <c r="AW6" s="1"/>
  <c r="AU6"/>
  <c r="AW35"/>
  <c r="AU17"/>
  <c r="AV17"/>
  <c r="AQ7"/>
  <c r="AQ13"/>
  <c r="AQ12"/>
  <c r="AR5"/>
  <c r="AR6" s="1"/>
  <c r="AW23"/>
  <c r="AW24" s="1"/>
  <c r="AU24"/>
  <c r="AU29"/>
  <c r="AW27"/>
  <c r="AW29" s="1"/>
  <c r="AW14" l="1"/>
  <c r="AV14"/>
  <c r="AU14"/>
  <c r="AW9"/>
  <c r="AV9"/>
  <c r="AV11"/>
  <c r="AW11"/>
  <c r="AU9"/>
  <c r="AW10"/>
  <c r="AU10"/>
  <c r="AU11"/>
  <c r="AV10"/>
  <c r="AR13"/>
  <c r="AR7"/>
  <c r="AR12"/>
</calcChain>
</file>

<file path=xl/comments1.xml><?xml version="1.0" encoding="utf-8"?>
<comments xmlns="http://schemas.openxmlformats.org/spreadsheetml/2006/main">
  <authors>
    <author>André Chateauvert</author>
  </authors>
  <commentList>
    <comment ref="C42" authorId="0">
      <text>
        <r>
          <rPr>
            <b/>
            <sz val="8"/>
            <color indexed="81"/>
            <rFont val="Tahoma"/>
            <family val="2"/>
          </rPr>
          <t>Definition of lighthouse:
A lighthouse is generally considered to be:
 - A conspicuous structure (visual mark) on land, close to the shoreline or in the water; that acts as a daymarks, and; provide a platform for a marine signalling light with a range of up to 25 nautical miles.
- It can be manned or automated facility</t>
        </r>
      </text>
    </comment>
    <comment ref="D42" authorId="0">
      <text>
        <r>
          <rPr>
            <b/>
            <sz val="8"/>
            <color indexed="81"/>
            <rFont val="Tahoma"/>
            <family val="2"/>
          </rPr>
          <t>Definition of lighthouse:
A lighthouse is generally considered to be:
 - A conspicuous structure (visual mark) on land, close to the shoreline or in the water; that acts as a daymarks, and; provide a platform for a marine signalling light with a range of up to 25 nautical miles.
- It can be manned or automated facility</t>
        </r>
      </text>
    </comment>
  </commentList>
</comments>
</file>

<file path=xl/comments2.xml><?xml version="1.0" encoding="utf-8"?>
<comments xmlns="http://schemas.openxmlformats.org/spreadsheetml/2006/main">
  <authors>
    <author>johwes01</author>
  </authors>
  <commentList>
    <comment ref="U13" authorId="0">
      <text>
        <r>
          <rPr>
            <b/>
            <sz val="8"/>
            <color indexed="81"/>
            <rFont val="Tahoma"/>
            <family val="2"/>
          </rPr>
          <t>Included in this figure is dolphins that were not listed last time, hence the drastically increased number.</t>
        </r>
      </text>
    </comment>
    <comment ref="U14" authorId="0">
      <text>
        <r>
          <rPr>
            <b/>
            <sz val="8"/>
            <color indexed="81"/>
            <rFont val="Tahoma"/>
            <family val="2"/>
          </rPr>
          <t xml:space="preserve">The stations making up the leading lines are also included in the number of major/minor lights. </t>
        </r>
      </text>
    </comment>
    <comment ref="U15" authorId="0">
      <text>
        <r>
          <rPr>
            <b/>
            <sz val="8"/>
            <color indexed="81"/>
            <rFont val="Tahoma"/>
            <family val="2"/>
          </rPr>
          <t xml:space="preserve">The stations making up the leading lines are also included in the number of major/minor lights. </t>
        </r>
      </text>
    </comment>
    <comment ref="U16" authorId="0">
      <text>
        <r>
          <rPr>
            <b/>
            <sz val="8"/>
            <color indexed="81"/>
            <rFont val="Tahoma"/>
            <family val="2"/>
          </rPr>
          <t>The objects making up the Unlighted Ranges are also included the number of unlighted fixed aids and other aids.</t>
        </r>
      </text>
    </comment>
  </commentList>
</comments>
</file>

<file path=xl/comments3.xml><?xml version="1.0" encoding="utf-8"?>
<comments xmlns="http://schemas.openxmlformats.org/spreadsheetml/2006/main">
  <authors>
    <author>Ronny Vågsholm</author>
    <author>doyle</author>
    <author>650773B</author>
    <author>André Chateauvert</author>
    <author>nsl</author>
  </authors>
  <commentList>
    <comment ref="R14" authorId="0">
      <text>
        <r>
          <rPr>
            <sz val="8"/>
            <color indexed="81"/>
            <rFont val="Tahoma"/>
            <family val="2"/>
          </rPr>
          <t>1910 sectorlights + 2550 lights + 160 flood lights.</t>
        </r>
      </text>
    </comment>
    <comment ref="P16" authorId="1">
      <text>
        <r>
          <rPr>
            <b/>
            <sz val="8"/>
            <color indexed="81"/>
            <rFont val="Tahoma"/>
            <family val="2"/>
          </rPr>
          <t>doyle:</t>
        </r>
        <r>
          <rPr>
            <sz val="8"/>
            <color indexed="81"/>
            <rFont val="Tahoma"/>
            <family val="2"/>
          </rPr>
          <t xml:space="preserve">
Most are sector lights in major light stations</t>
        </r>
      </text>
    </comment>
    <comment ref="T44" authorId="2">
      <text>
        <r>
          <rPr>
            <b/>
            <sz val="8"/>
            <color indexed="81"/>
            <rFont val="Tahoma"/>
            <family val="2"/>
          </rPr>
          <t>Two regions, comprising two main depots, &amp; 6 satellite depots</t>
        </r>
        <r>
          <rPr>
            <sz val="8"/>
            <color indexed="81"/>
            <rFont val="Tahoma"/>
            <family val="2"/>
          </rPr>
          <t xml:space="preserve">
</t>
        </r>
      </text>
    </comment>
    <comment ref="C46" authorId="3">
      <text>
        <r>
          <rPr>
            <b/>
            <sz val="8"/>
            <color indexed="81"/>
            <rFont val="Tahoma"/>
            <family val="2"/>
          </rPr>
          <t>Definition of lighthouse:
A lighthouse is generally considered to be:
 - A conspicuous structure (visual mark) on land, close to the shoreline or in the water; that acts as a daymarks, and; provide a platform for a marine signalling light with a range of up to 25 nautical miles.
- It can be manned or automated facility</t>
        </r>
      </text>
    </comment>
    <comment ref="D46" authorId="3">
      <text>
        <r>
          <rPr>
            <b/>
            <sz val="8"/>
            <color indexed="81"/>
            <rFont val="Tahoma"/>
            <family val="2"/>
          </rPr>
          <t>Definition of lighthouse:
A lighthouse is generally considered to be:
 - A conspicuous structure (visual mark) on land, close to the shoreline or in the water; that acts as a daymarks, and; provide a platform for a marine signalling light with a range of up to 25 nautical miles.
- It can be manned or automated facility</t>
        </r>
      </text>
    </comment>
    <comment ref="T48" authorId="2">
      <text>
        <r>
          <rPr>
            <b/>
            <sz val="8"/>
            <color indexed="81"/>
            <rFont val="Tahoma"/>
            <family val="2"/>
          </rPr>
          <t>Please note that our staff that man lighthouses are named Lighthouse Officers.  In addition to their typical lighthouse responsibilies, they also attend to the tourism aspect of "alternate usage", such as  day visitors, selling of souvernirs, or attending to visitors and facilities of the self-catering accommodation at the lighthouse</t>
        </r>
      </text>
    </comment>
    <comment ref="G50" authorId="4">
      <text>
        <r>
          <rPr>
            <sz val="8"/>
            <color indexed="81"/>
            <rFont val="Tahoma"/>
            <family val="2"/>
          </rPr>
          <t>Approx-status being reviewed</t>
        </r>
      </text>
    </comment>
    <comment ref="T54" authorId="2">
      <text>
        <r>
          <rPr>
            <b/>
            <sz val="8"/>
            <color indexed="81"/>
            <rFont val="Tahoma"/>
            <family val="2"/>
          </rPr>
          <t xml:space="preserve">We have a Safety, Health and Environmental  Management System in place </t>
        </r>
        <r>
          <rPr>
            <sz val="8"/>
            <color indexed="81"/>
            <rFont val="Tahoma"/>
            <family val="2"/>
          </rPr>
          <t xml:space="preserve">
</t>
        </r>
      </text>
    </comment>
  </commentList>
</comments>
</file>

<file path=xl/sharedStrings.xml><?xml version="1.0" encoding="utf-8"?>
<sst xmlns="http://schemas.openxmlformats.org/spreadsheetml/2006/main" count="2057" uniqueCount="414">
  <si>
    <t>Australia</t>
  </si>
  <si>
    <t>Canada</t>
  </si>
  <si>
    <t>Chile</t>
  </si>
  <si>
    <t>Cyprus</t>
  </si>
  <si>
    <t>Denmark</t>
  </si>
  <si>
    <t>Ecuador</t>
  </si>
  <si>
    <t>England</t>
  </si>
  <si>
    <t>Estonia</t>
  </si>
  <si>
    <t>Finland</t>
  </si>
  <si>
    <t>France</t>
  </si>
  <si>
    <t>Germany</t>
  </si>
  <si>
    <t>Hong Kong</t>
  </si>
  <si>
    <t>Japan</t>
  </si>
  <si>
    <t>Mozambique</t>
  </si>
  <si>
    <t>Norway</t>
  </si>
  <si>
    <t>Portugal</t>
  </si>
  <si>
    <t>Portugal(B)</t>
  </si>
  <si>
    <t>Scotland</t>
  </si>
  <si>
    <t>Senegal</t>
  </si>
  <si>
    <t>Sierra Leone</t>
  </si>
  <si>
    <t>South Africa</t>
  </si>
  <si>
    <t>Sweden</t>
  </si>
  <si>
    <t>Sweden (B)</t>
  </si>
  <si>
    <t>USA</t>
  </si>
  <si>
    <t>Canada (A)</t>
  </si>
  <si>
    <t>Germany (A)</t>
  </si>
  <si>
    <t>Ireland (A)</t>
  </si>
  <si>
    <t>Latvia (A)</t>
  </si>
  <si>
    <t>Norway (A)</t>
  </si>
  <si>
    <t>Sweden (A)</t>
  </si>
  <si>
    <t>England (A/B))</t>
  </si>
  <si>
    <t>China (A/B)</t>
  </si>
  <si>
    <t>USA (A/B)</t>
  </si>
  <si>
    <t>Combined</t>
  </si>
  <si>
    <t>IALA Questionnaire - Summary 2007</t>
  </si>
  <si>
    <t>Year 2007</t>
  </si>
  <si>
    <t>Question</t>
  </si>
  <si>
    <t>TOTAL</t>
  </si>
  <si>
    <t>Australia (A)</t>
  </si>
  <si>
    <t>Spain (A)</t>
  </si>
  <si>
    <t>Floating Aids to Navigation</t>
  </si>
  <si>
    <t>Major Size (diameter of 3.0m and over)</t>
  </si>
  <si>
    <t xml:space="preserve">Lighted </t>
  </si>
  <si>
    <t>Unlighted</t>
  </si>
  <si>
    <t>Medium Size (diameter between 1.5 &amp; 3.0 m)</t>
  </si>
  <si>
    <t>Smaller Size (Under 1.5 m diameter)</t>
  </si>
  <si>
    <t>Fixed Aids to Navigation</t>
  </si>
  <si>
    <t>Major Light (nominal range of 10 nm and over)</t>
  </si>
  <si>
    <t>(including lighthouses)</t>
  </si>
  <si>
    <t>Minor Light (nominal range under 10 nm)</t>
  </si>
  <si>
    <t>Other unlighted fixed aids (daymark only)</t>
  </si>
  <si>
    <t>Leading Lines</t>
  </si>
  <si>
    <t>Sector Lights</t>
  </si>
  <si>
    <t>Lighted Ranges</t>
  </si>
  <si>
    <t>Unligthed Ranges</t>
  </si>
  <si>
    <t>Sound Signals</t>
  </si>
  <si>
    <t>Bells &amp; Gongs</t>
  </si>
  <si>
    <t>Whistle</t>
  </si>
  <si>
    <t>Fog horns</t>
  </si>
  <si>
    <t>Electronic Aids to Navigation</t>
  </si>
  <si>
    <t>Differential GPS (DGPS)</t>
  </si>
  <si>
    <t>Number of stations</t>
  </si>
  <si>
    <t>Loran-C</t>
  </si>
  <si>
    <t>Number of chains</t>
  </si>
  <si>
    <t>Racons</t>
  </si>
  <si>
    <t>Installed on buoys</t>
  </si>
  <si>
    <t>Installed on fixed aids</t>
  </si>
  <si>
    <t>Automatic Identification System (AIS)</t>
  </si>
  <si>
    <t>Aids to Navigation Stations</t>
  </si>
  <si>
    <t>AIS units installed on buoys</t>
  </si>
  <si>
    <t>AIS units installed on fixed aids</t>
  </si>
  <si>
    <t>Vessel Traffic Services (VTS)</t>
  </si>
  <si>
    <t>Number of centres</t>
  </si>
  <si>
    <t>Number of zones</t>
  </si>
  <si>
    <t>Ships Reporting System (SRS)</t>
  </si>
  <si>
    <t>Number of SRS</t>
  </si>
  <si>
    <t xml:space="preserve">Organization   </t>
  </si>
  <si>
    <t>Name of your organization</t>
  </si>
  <si>
    <t xml:space="preserve">Maritime Safety Administration of the People's Republic of China </t>
  </si>
  <si>
    <t>Waterways and Shipping Administration, Germany, coastal Directorates, N; NW</t>
  </si>
  <si>
    <t>Norwegian Coastal Administration</t>
  </si>
  <si>
    <t>Swedish Maritime Administration</t>
  </si>
  <si>
    <t>US Coast Guard</t>
  </si>
  <si>
    <t>Private</t>
  </si>
  <si>
    <t>Type of your organization (National, Provincial, Regional, Port, Private, other)</t>
  </si>
  <si>
    <t>NACIONAL</t>
  </si>
  <si>
    <t>National</t>
  </si>
  <si>
    <t>Port</t>
  </si>
  <si>
    <t>Other</t>
  </si>
  <si>
    <t>Type of Authority (civilian, military, other)</t>
  </si>
  <si>
    <t>civilian</t>
  </si>
  <si>
    <t>Civilian</t>
  </si>
  <si>
    <t>other</t>
  </si>
  <si>
    <t>military</t>
  </si>
  <si>
    <t>Is your Authority responsible for:</t>
  </si>
  <si>
    <t>Pilotage</t>
  </si>
  <si>
    <t>Hydrographic services</t>
  </si>
  <si>
    <t>Offshore petroleum</t>
  </si>
  <si>
    <t>Aquaculture</t>
  </si>
  <si>
    <t>Sea dumping</t>
  </si>
  <si>
    <t>Aids to Navigation Staff / District - Depot</t>
  </si>
  <si>
    <t>Number of staff</t>
  </si>
  <si>
    <t>Number of District-Depot</t>
  </si>
  <si>
    <t>Do you have training facilities? (yes/no)</t>
  </si>
  <si>
    <t>Lighthouses &amp; Lightkeepers</t>
  </si>
  <si>
    <t>Number of lighthouses</t>
  </si>
  <si>
    <t>Number of staffed lighthouses</t>
  </si>
  <si>
    <t>Number of lightkeepers</t>
  </si>
  <si>
    <t>Number automated / remote controlled</t>
  </si>
  <si>
    <t>Number historically listed</t>
  </si>
  <si>
    <t>Number historically classified</t>
  </si>
  <si>
    <t>Number alternatively used</t>
  </si>
  <si>
    <t>Performance Indicators</t>
  </si>
  <si>
    <t>Do you have any? (yes/no)</t>
  </si>
  <si>
    <t>Risk Management Tools</t>
  </si>
  <si>
    <t>Quality Management</t>
  </si>
  <si>
    <t>Are you ISO certified (yes/no)</t>
  </si>
  <si>
    <t>Other (specify)</t>
  </si>
  <si>
    <t>Service Delivery</t>
  </si>
  <si>
    <t xml:space="preserve">Percentage (%) of aids to navigation </t>
  </si>
  <si>
    <t>Placement only</t>
  </si>
  <si>
    <t>(External contractors)</t>
  </si>
  <si>
    <t>under contract for :</t>
  </si>
  <si>
    <t>Servicing only</t>
  </si>
  <si>
    <t xml:space="preserve">Placement and servicing </t>
  </si>
  <si>
    <t>Equipment</t>
  </si>
  <si>
    <t>Additional questions on specific equipment</t>
  </si>
  <si>
    <t>Number of laser lights in service</t>
  </si>
  <si>
    <t>Number of blue lights in service</t>
  </si>
  <si>
    <t>% of lanterns that are LED's</t>
  </si>
  <si>
    <t>% of buoys that are made of plastic</t>
  </si>
  <si>
    <t>Total</t>
  </si>
  <si>
    <t>*</t>
  </si>
  <si>
    <t>Included in minor lights above</t>
  </si>
  <si>
    <t>Stations</t>
  </si>
  <si>
    <t>Transponders installed on buoys</t>
  </si>
  <si>
    <t>Transponders installed on fixed aids</t>
  </si>
  <si>
    <t>Australian Maritime Safety Authority</t>
  </si>
  <si>
    <t>Canadian Coast Guard</t>
  </si>
  <si>
    <t>DIRECCIÓN GENERAL DEL TERRITORIO MARÍTIMO Y DE MARINA MERCANTE</t>
  </si>
  <si>
    <t>Cyprus Port Authority</t>
  </si>
  <si>
    <t>Royal Danish Administration of Navigation and Hydrography (RDANH)</t>
  </si>
  <si>
    <t>INSTITUTO OCEANOGRÁFICO DE LA ARMADA (INOCAR)</t>
  </si>
  <si>
    <t>TRINITY HOUSE</t>
  </si>
  <si>
    <t>Estonian Maritime Administration</t>
  </si>
  <si>
    <t>Finnish Maritime Administration</t>
  </si>
  <si>
    <t>Federal Waterways and Shipping Administration, Directorates North and Northwest</t>
  </si>
  <si>
    <t>Aids to Navigation and Mooring Unit, Marine Department</t>
  </si>
  <si>
    <t>INAHINA</t>
  </si>
  <si>
    <t>Direcção deFaróis</t>
  </si>
  <si>
    <t>Capitanerie du PAD</t>
  </si>
  <si>
    <t>Sierra Leone Maritime Administration</t>
  </si>
  <si>
    <t>NATIONAL PORTS AUTHORITY OF SOUTH AFRICA</t>
  </si>
  <si>
    <t>Nation</t>
  </si>
  <si>
    <t>Regional</t>
  </si>
  <si>
    <t>national</t>
  </si>
  <si>
    <t>MILITAR</t>
  </si>
  <si>
    <t>Civil</t>
  </si>
  <si>
    <t>CIVIL</t>
  </si>
  <si>
    <t>Military</t>
  </si>
  <si>
    <t>civil</t>
  </si>
  <si>
    <t>ANM10_Questionnaire_Total_Sept_2007.xls</t>
  </si>
  <si>
    <t>Argentina (A/B)</t>
  </si>
  <si>
    <t>Australia (A) 2007</t>
  </si>
  <si>
    <t>Canada (A) 2007</t>
  </si>
  <si>
    <t>Germany (A) 2007</t>
  </si>
  <si>
    <t>Ireland (A) 2007</t>
  </si>
  <si>
    <t>Latvia (A) 2007</t>
  </si>
  <si>
    <t>Norway (A) 2007</t>
  </si>
  <si>
    <t>Spain (A) 2007</t>
  </si>
  <si>
    <t>Sweden (A) 2007</t>
  </si>
  <si>
    <t>Australia 2006</t>
  </si>
  <si>
    <t>Canada 2006</t>
  </si>
  <si>
    <t>Chile 2006</t>
  </si>
  <si>
    <t>Cyprus 2006</t>
  </si>
  <si>
    <t>Denmark 2006</t>
  </si>
  <si>
    <t>Ecuador 2006</t>
  </si>
  <si>
    <t>England 2006</t>
  </si>
  <si>
    <t>Estonia 2006</t>
  </si>
  <si>
    <t>Finland 2006</t>
  </si>
  <si>
    <t>France 2006</t>
  </si>
  <si>
    <t>Germany 2006</t>
  </si>
  <si>
    <t>Hong Kong 2006</t>
  </si>
  <si>
    <t>Japan 2006</t>
  </si>
  <si>
    <t>Mozambique 2006</t>
  </si>
  <si>
    <t>Norway 2006</t>
  </si>
  <si>
    <t>Portugal 2006</t>
  </si>
  <si>
    <t>Portugal(B) 2006</t>
  </si>
  <si>
    <t>Scotland 2006</t>
  </si>
  <si>
    <t>Senegal 2006</t>
  </si>
  <si>
    <t>Sierra Leone 2006</t>
  </si>
  <si>
    <t>South Africa 2006</t>
  </si>
  <si>
    <t>Sweden 2006</t>
  </si>
  <si>
    <t>Sweden (B) 2006</t>
  </si>
  <si>
    <t>USA 2006</t>
  </si>
  <si>
    <t>IALA Questionnaire - Summary 2006</t>
  </si>
  <si>
    <t>IALA Questionnaire - Combined 2006 &amp; 2007</t>
  </si>
  <si>
    <t>Year 2006</t>
  </si>
  <si>
    <t>Argentina (A) 2007</t>
  </si>
  <si>
    <t>Argentina (B) 2007</t>
  </si>
  <si>
    <t>China (A) 2007</t>
  </si>
  <si>
    <t>China (B) 2007</t>
  </si>
  <si>
    <t>England (A) 2007</t>
  </si>
  <si>
    <t>England (B) 2007</t>
  </si>
  <si>
    <t>Spain (B) 2007</t>
  </si>
  <si>
    <t>USA (A) 2007</t>
  </si>
  <si>
    <t>USA (B) 2007</t>
  </si>
  <si>
    <t>Aid Mix</t>
  </si>
  <si>
    <t>Floating</t>
  </si>
  <si>
    <t>Fixed</t>
  </si>
  <si>
    <t>% floating</t>
  </si>
  <si>
    <t>% fixed</t>
  </si>
  <si>
    <t>Lights</t>
  </si>
  <si>
    <t>Lighted Aids</t>
  </si>
  <si>
    <t>Unlighted Aids</t>
  </si>
  <si>
    <t>% Lighted</t>
  </si>
  <si>
    <t>% Unlighted</t>
  </si>
  <si>
    <t>Sounds</t>
  </si>
  <si>
    <t>Total Sound</t>
  </si>
  <si>
    <t>Electronics</t>
  </si>
  <si>
    <t>RACONS</t>
  </si>
  <si>
    <t>AIS Units Installed</t>
  </si>
  <si>
    <t>Laser Lights</t>
  </si>
  <si>
    <t>Blue Lights</t>
  </si>
  <si>
    <t>% LED Lanterns</t>
  </si>
  <si>
    <t>% Plastic Buoys</t>
  </si>
  <si>
    <t>Personnel</t>
  </si>
  <si>
    <t>District / Depot Staff</t>
  </si>
  <si>
    <t>Lightkeepers</t>
  </si>
  <si>
    <t>Future</t>
  </si>
  <si>
    <t>Floating Aids</t>
  </si>
  <si>
    <t>Fixed Aids</t>
  </si>
  <si>
    <t>Short Range Electronic</t>
  </si>
  <si>
    <t>Long Range Electronic</t>
  </si>
  <si>
    <t>LEDs</t>
  </si>
  <si>
    <t>Plastic Buoys</t>
  </si>
  <si>
    <t>Lighted</t>
  </si>
  <si>
    <t>Buoys</t>
  </si>
  <si>
    <t>IALA</t>
  </si>
  <si>
    <t>Region A</t>
  </si>
  <si>
    <t>Region B</t>
  </si>
  <si>
    <t>IALA A</t>
  </si>
  <si>
    <t>IALA B</t>
  </si>
  <si>
    <t>AIS Stations</t>
  </si>
  <si>
    <t>IALA Region</t>
  </si>
  <si>
    <t>B</t>
  </si>
  <si>
    <t>A</t>
  </si>
  <si>
    <t>Count</t>
  </si>
  <si>
    <t>Total Floating</t>
  </si>
  <si>
    <t>Total Fixed</t>
  </si>
  <si>
    <t>Total Aids</t>
  </si>
  <si>
    <t>Lt Kprs</t>
  </si>
  <si>
    <t>Argentina</t>
  </si>
  <si>
    <t>China</t>
  </si>
  <si>
    <t>Ireland</t>
  </si>
  <si>
    <t>Ukraine</t>
  </si>
  <si>
    <t>Ukraine 2004</t>
  </si>
  <si>
    <t>IALA Questionnaire</t>
  </si>
  <si>
    <t>Year 2004</t>
  </si>
  <si>
    <t>Please enter the number of specific</t>
  </si>
  <si>
    <t>Country Name: IALA - TOTAL</t>
  </si>
  <si>
    <t>aids or</t>
  </si>
  <si>
    <t>Date: Sept. 2006</t>
  </si>
  <si>
    <t>items in</t>
  </si>
  <si>
    <t>this column</t>
  </si>
  <si>
    <r>
      <t xml:space="preserve">Major Light (nominal range of 10 nm and </t>
    </r>
    <r>
      <rPr>
        <b/>
        <sz val="10"/>
        <rFont val="Arial"/>
        <family val="2"/>
      </rPr>
      <t>over</t>
    </r>
    <r>
      <rPr>
        <sz val="10"/>
        <color theme="1"/>
        <rFont val="Arial"/>
        <family val="2"/>
      </rPr>
      <t>)</t>
    </r>
  </si>
  <si>
    <r>
      <t xml:space="preserve">Minor Light (nominal range </t>
    </r>
    <r>
      <rPr>
        <b/>
        <sz val="10"/>
        <rFont val="Arial"/>
        <family val="2"/>
      </rPr>
      <t>under</t>
    </r>
    <r>
      <rPr>
        <sz val="10"/>
        <color theme="1"/>
        <rFont val="Arial"/>
        <family val="2"/>
      </rPr>
      <t xml:space="preserve"> 10 nm)</t>
    </r>
  </si>
  <si>
    <t>1 (front light is sector light, rear is unlit daymark)</t>
  </si>
  <si>
    <t>Total (Floating &amp; Fixed Aids)</t>
  </si>
  <si>
    <t>Radiobeacons</t>
  </si>
  <si>
    <t>Сivilian</t>
  </si>
  <si>
    <t>n</t>
  </si>
  <si>
    <t>yes</t>
  </si>
  <si>
    <t>y</t>
  </si>
  <si>
    <t>213 permanent + 80 part time</t>
  </si>
  <si>
    <t>4dist+30dep</t>
  </si>
  <si>
    <t>No</t>
  </si>
  <si>
    <t>o</t>
  </si>
  <si>
    <t>no</t>
  </si>
  <si>
    <r>
      <t>y</t>
    </r>
    <r>
      <rPr>
        <sz val="10"/>
        <color theme="1"/>
        <rFont val="Arial"/>
        <family val="2"/>
      </rPr>
      <t>es</t>
    </r>
  </si>
  <si>
    <t>N</t>
  </si>
  <si>
    <t>1 part time</t>
  </si>
  <si>
    <t>N/A</t>
  </si>
  <si>
    <t>What is the difference??</t>
  </si>
  <si>
    <t>ISO14001</t>
  </si>
  <si>
    <t>International Safety Management System for Tender vessel</t>
  </si>
  <si>
    <t>Procedures</t>
  </si>
  <si>
    <t>Do these organizations charge any fees to users ? (yes/no)</t>
  </si>
  <si>
    <t>Levy on shipping</t>
  </si>
  <si>
    <t>Your organization</t>
  </si>
  <si>
    <t xml:space="preserve">n </t>
  </si>
  <si>
    <t>(Aids to navigation</t>
  </si>
  <si>
    <t>Other organizations within your Country</t>
  </si>
  <si>
    <t>Ports Authorities</t>
  </si>
  <si>
    <t>services fees)</t>
  </si>
  <si>
    <t>Regional/Provincial Authorities</t>
  </si>
  <si>
    <t>Private Organizations</t>
  </si>
  <si>
    <t>National Organization</t>
  </si>
  <si>
    <t>ANM_Questionnaire_Total_Oct_2006.xls</t>
  </si>
  <si>
    <t xml:space="preserve">IALA A </t>
  </si>
  <si>
    <t xml:space="preserve">IALA B </t>
  </si>
  <si>
    <t xml:space="preserve">Total </t>
  </si>
  <si>
    <t>Algeria (A)</t>
  </si>
  <si>
    <t>Argentina (A)</t>
  </si>
  <si>
    <t>Argentina (B)</t>
  </si>
  <si>
    <t>Canada (B)</t>
  </si>
  <si>
    <t>Chile (A)</t>
  </si>
  <si>
    <t>China (A)</t>
  </si>
  <si>
    <t>China (B)</t>
  </si>
  <si>
    <t>Croatia (A)</t>
  </si>
  <si>
    <t>Cuba (A)</t>
  </si>
  <si>
    <t>Cyprus (A)</t>
  </si>
  <si>
    <t>Denmark (A)</t>
  </si>
  <si>
    <t>Ecuador (A)</t>
  </si>
  <si>
    <t>England (A)</t>
  </si>
  <si>
    <t>England (B)</t>
  </si>
  <si>
    <t>Finland (A)</t>
  </si>
  <si>
    <t>India (A)</t>
  </si>
  <si>
    <t>Japan (A)</t>
  </si>
  <si>
    <t>Korea (A)</t>
  </si>
  <si>
    <t>Portugal (A)</t>
  </si>
  <si>
    <t>Portugal (B)</t>
  </si>
  <si>
    <t>Romania (A)</t>
  </si>
  <si>
    <t>Scotland (A)</t>
  </si>
  <si>
    <t>South Africa (A)</t>
  </si>
  <si>
    <t>USA (A)</t>
  </si>
  <si>
    <t>USA (B)</t>
  </si>
  <si>
    <t>Canada (A/B)</t>
  </si>
  <si>
    <t>England (A/B)</t>
  </si>
  <si>
    <t>Portugal (A/B)</t>
  </si>
  <si>
    <t>Sweden (A/B)</t>
  </si>
  <si>
    <t>Algeria (A) 2008</t>
  </si>
  <si>
    <t>Argentina (A/B) 2008</t>
  </si>
  <si>
    <t>Canada (A/B) 2008</t>
  </si>
  <si>
    <t>Chile (A) 2008</t>
  </si>
  <si>
    <t>China (A/B) 2008</t>
  </si>
  <si>
    <t>Croatia (A) 2008</t>
  </si>
  <si>
    <t>Cuba (A) 2008</t>
  </si>
  <si>
    <t>Cyprus (A) 2008</t>
  </si>
  <si>
    <t>Denmark (A) 2008</t>
  </si>
  <si>
    <t>Ecuador (A) 2008</t>
  </si>
  <si>
    <t>England (A/B) 2008</t>
  </si>
  <si>
    <t>Finland (A) 2008</t>
  </si>
  <si>
    <t>Germany (A) 2008</t>
  </si>
  <si>
    <t>India (A) 2008</t>
  </si>
  <si>
    <t>Japan (A) 2008</t>
  </si>
  <si>
    <t>Korea (A) 2008</t>
  </si>
  <si>
    <t>Norway (A) 2008</t>
  </si>
  <si>
    <t>Portugal (A/B) 2008</t>
  </si>
  <si>
    <t>Romania (A) 2008</t>
  </si>
  <si>
    <t>Scotland (A) 2008</t>
  </si>
  <si>
    <t>South Africa (A) 2008</t>
  </si>
  <si>
    <t>Sweden (A/B) 2008</t>
  </si>
  <si>
    <t>USA (A/B) 2008</t>
  </si>
  <si>
    <t>Australia (A) 2008</t>
  </si>
  <si>
    <t>Year 2008</t>
  </si>
  <si>
    <t>Unlighted Ranges</t>
  </si>
  <si>
    <t>% Placement only</t>
  </si>
  <si>
    <t>% Servicing only</t>
  </si>
  <si>
    <t xml:space="preserve">% Placement and servicing </t>
  </si>
  <si>
    <t># of lanterns that are LED's</t>
  </si>
  <si>
    <t># of buoys that are made of plastic</t>
  </si>
  <si>
    <t>Use of External Contractors (1=y, 0=no)</t>
  </si>
  <si>
    <t>Training Facility accessible For IALA Members</t>
  </si>
  <si>
    <t>Reported Use of LED lanterns (1=y, 0=n)</t>
  </si>
  <si>
    <t>Reported Use of Plastic Buoy Hulls</t>
  </si>
  <si>
    <t>Number of Lighted Aids</t>
  </si>
  <si>
    <t>Number of Floating Aids</t>
  </si>
  <si>
    <t>Office National de Signalisation Maritime (ONSM)</t>
  </si>
  <si>
    <t>Servicio de Hidrografia Naval</t>
  </si>
  <si>
    <t>Maritime Safety Administration of the People's Republic of China</t>
  </si>
  <si>
    <t>Plovput d.o.o. Split</t>
  </si>
  <si>
    <t>Cyprus Pport  Authorities</t>
  </si>
  <si>
    <t>Danish Maritime Safety Administration</t>
  </si>
  <si>
    <t>INOCAR</t>
  </si>
  <si>
    <t>Trinity House</t>
  </si>
  <si>
    <t>DIRECTORATE GENERAL OF LIGHTHOUSES &amp; LIGHTSHIPS, INDIA</t>
  </si>
  <si>
    <t>Japan Coast Guard</t>
  </si>
  <si>
    <t>Ministry of Land, Transport and Maritime Affairs</t>
  </si>
  <si>
    <t>MHD</t>
  </si>
  <si>
    <t>Northern Lighthouse Board</t>
  </si>
  <si>
    <t>Transnet National Ports Authority</t>
  </si>
  <si>
    <t>Private organizations</t>
  </si>
  <si>
    <t>NATIONAL</t>
  </si>
  <si>
    <t>MILITARY</t>
  </si>
  <si>
    <t>Y</t>
  </si>
  <si>
    <t>Unknown</t>
  </si>
  <si>
    <t>4 dist.+30dep.</t>
  </si>
  <si>
    <t>UNKNOWN</t>
  </si>
  <si>
    <t>188 / 24</t>
  </si>
  <si>
    <t>n/a</t>
  </si>
  <si>
    <t xml:space="preserve"> </t>
  </si>
  <si>
    <t/>
  </si>
  <si>
    <t>2008</t>
  </si>
  <si>
    <t>2006</t>
  </si>
  <si>
    <t>2007</t>
  </si>
  <si>
    <t>2004</t>
  </si>
  <si>
    <t>UNK</t>
  </si>
  <si>
    <t>Argentina (A) 2008</t>
  </si>
  <si>
    <t>Argentina (B) 2008</t>
  </si>
  <si>
    <t>Canada (A) 2008</t>
  </si>
  <si>
    <t>Canada (B) 2008</t>
  </si>
  <si>
    <t>China (A) 2008</t>
  </si>
  <si>
    <t>China (B) 2008</t>
  </si>
  <si>
    <t>England (A) 2008</t>
  </si>
  <si>
    <t>England (B) 2008</t>
  </si>
  <si>
    <t>Portugal (A) 2008</t>
  </si>
  <si>
    <t>Portugal (B) 2008</t>
  </si>
  <si>
    <t>Sweden (A) 2008</t>
  </si>
  <si>
    <t>Sweden (B) 2008</t>
  </si>
  <si>
    <t>USA (A) 2008</t>
  </si>
  <si>
    <t>USA (B) 2008</t>
  </si>
  <si>
    <t>-- CONTINUED NEXT PAGE --</t>
  </si>
  <si>
    <t>ANM14/5/3</t>
  </si>
</sst>
</file>

<file path=xl/styles.xml><?xml version="1.0" encoding="utf-8"?>
<styleSheet xmlns="http://schemas.openxmlformats.org/spreadsheetml/2006/main">
  <numFmts count="7">
    <numFmt numFmtId="41" formatCode="_-* #,##0_-;\-* #,##0_-;_-* &quot;-&quot;_-;_-@_-"/>
    <numFmt numFmtId="164" formatCode="_(* #,##0_);_(* \(#,##0\);_(* &quot;-&quot;_);_(@_)"/>
    <numFmt numFmtId="165" formatCode="_(* #,##0.00_);_(* \(#,##0.00\);_(* &quot;-&quot;??_);_(@_)"/>
    <numFmt numFmtId="166" formatCode="_-* #,##0_-;\-* #,##0_-;_-* &quot;-&quot;??_-;_-@_-"/>
    <numFmt numFmtId="167" formatCode="0.0%"/>
    <numFmt numFmtId="168" formatCode="_(* #,##0_);_(* \(#,##0\);_(* &quot;-&quot;??_);_(@_)"/>
    <numFmt numFmtId="169" formatCode="0.0"/>
  </numFmts>
  <fonts count="28">
    <font>
      <sz val="10"/>
      <color theme="1"/>
      <name val="Arial"/>
      <family val="2"/>
    </font>
    <font>
      <sz val="10"/>
      <color indexed="8"/>
      <name val="Arial"/>
      <family val="2"/>
    </font>
    <font>
      <sz val="10"/>
      <color indexed="8"/>
      <name val="Arial"/>
      <family val="2"/>
    </font>
    <font>
      <sz val="10"/>
      <color indexed="10"/>
      <name val="Arial"/>
      <family val="2"/>
    </font>
    <font>
      <b/>
      <sz val="10"/>
      <color indexed="8"/>
      <name val="Arial"/>
      <family val="2"/>
    </font>
    <font>
      <sz val="10"/>
      <name val="Arial"/>
      <family val="2"/>
    </font>
    <font>
      <b/>
      <sz val="12"/>
      <name val="Arial"/>
      <family val="2"/>
    </font>
    <font>
      <sz val="10"/>
      <name val="Arial"/>
      <family val="2"/>
    </font>
    <font>
      <b/>
      <sz val="14"/>
      <name val="Arial"/>
      <family val="2"/>
    </font>
    <font>
      <b/>
      <sz val="10"/>
      <name val="Arial"/>
      <family val="2"/>
    </font>
    <font>
      <sz val="10"/>
      <name val="Verdana"/>
      <family val="2"/>
    </font>
    <font>
      <sz val="8"/>
      <name val="Arial"/>
      <family val="2"/>
    </font>
    <font>
      <b/>
      <sz val="8"/>
      <color indexed="81"/>
      <name val="Tahoma"/>
      <family val="2"/>
    </font>
    <font>
      <sz val="10"/>
      <color indexed="8"/>
      <name val="Arial Narrow"/>
      <family val="2"/>
    </font>
    <font>
      <b/>
      <sz val="10"/>
      <name val="Arial Narrow"/>
      <family val="2"/>
    </font>
    <font>
      <b/>
      <sz val="10"/>
      <color indexed="8"/>
      <name val="Arial Narrow"/>
      <family val="2"/>
    </font>
    <font>
      <b/>
      <i/>
      <sz val="10"/>
      <name val="Arial Narrow"/>
      <family val="2"/>
    </font>
    <font>
      <b/>
      <sz val="10"/>
      <color indexed="8"/>
      <name val="Arial"/>
      <family val="2"/>
    </font>
    <font>
      <sz val="12"/>
      <name val="Times New Roman"/>
      <family val="1"/>
      <charset val="204"/>
    </font>
    <font>
      <sz val="10"/>
      <color indexed="12"/>
      <name val="Arial"/>
      <family val="2"/>
    </font>
    <font>
      <sz val="8"/>
      <color indexed="81"/>
      <name val="Tahoma"/>
      <family val="2"/>
    </font>
    <font>
      <i/>
      <sz val="10"/>
      <color indexed="8"/>
      <name val="Arial Narrow"/>
      <family val="2"/>
    </font>
    <font>
      <sz val="10"/>
      <color indexed="8"/>
      <name val="Times New Roman"/>
      <family val="1"/>
    </font>
    <font>
      <sz val="10"/>
      <name val="Times New Roman"/>
      <family val="1"/>
    </font>
    <font>
      <b/>
      <sz val="10"/>
      <color indexed="8"/>
      <name val="Times New Roman"/>
      <family val="1"/>
    </font>
    <font>
      <sz val="12"/>
      <color indexed="8"/>
      <name val="Times New Roman"/>
      <family val="1"/>
    </font>
    <font>
      <b/>
      <sz val="10"/>
      <name val="Times New Roman"/>
      <family val="1"/>
    </font>
    <font>
      <b/>
      <sz val="12"/>
      <color indexed="8"/>
      <name val="Times New Roman"/>
      <family val="1"/>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bgColor indexed="64"/>
      </patternFill>
    </fill>
  </fills>
  <borders count="22">
    <border>
      <left/>
      <right/>
      <top/>
      <bottom/>
      <diagonal/>
    </border>
    <border>
      <left/>
      <right/>
      <top/>
      <bottom style="thin">
        <color indexed="64"/>
      </bottom>
      <diagonal/>
    </border>
    <border>
      <left/>
      <right/>
      <top/>
      <bottom style="thin">
        <color indexed="2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3"/>
      </top>
      <bottom/>
      <diagonal/>
    </border>
    <border>
      <left/>
      <right/>
      <top style="thin">
        <color indexed="55"/>
      </top>
      <bottom/>
      <diagonal/>
    </border>
    <border>
      <left/>
      <right/>
      <top/>
      <bottom style="thin">
        <color indexed="55"/>
      </bottom>
      <diagonal/>
    </border>
    <border>
      <left/>
      <right/>
      <top/>
      <bottom style="medium">
        <color indexed="64"/>
      </bottom>
      <diagonal/>
    </border>
    <border>
      <left/>
      <right/>
      <top/>
      <bottom style="thin">
        <color theme="1" tint="0.499984740745262"/>
      </bottom>
      <diagonal/>
    </border>
  </borders>
  <cellStyleXfs count="6">
    <xf numFmtId="0" fontId="0" fillId="0" borderId="0"/>
    <xf numFmtId="165" fontId="2" fillId="0" borderId="0" applyFont="0" applyFill="0" applyBorder="0" applyAlignment="0" applyProtection="0"/>
    <xf numFmtId="164" fontId="2" fillId="0" borderId="0" applyFont="0" applyFill="0" applyBorder="0" applyAlignment="0" applyProtection="0"/>
    <xf numFmtId="0" fontId="5" fillId="0" borderId="0"/>
    <xf numFmtId="9" fontId="2" fillId="0" borderId="0" applyFont="0" applyFill="0" applyBorder="0" applyAlignment="0" applyProtection="0"/>
    <xf numFmtId="0" fontId="5" fillId="0" borderId="0"/>
  </cellStyleXfs>
  <cellXfs count="321">
    <xf numFmtId="0" fontId="0" fillId="0" borderId="0" xfId="0"/>
    <xf numFmtId="0" fontId="0" fillId="0" borderId="0" xfId="0" applyFill="1" applyBorder="1"/>
    <xf numFmtId="0" fontId="5" fillId="0" borderId="0" xfId="0" applyFont="1" applyFill="1" applyBorder="1"/>
    <xf numFmtId="0" fontId="6" fillId="0" borderId="0" xfId="0" applyFont="1" applyFill="1" applyBorder="1" applyAlignment="1">
      <alignment vertical="top"/>
    </xf>
    <xf numFmtId="0" fontId="0" fillId="0" borderId="0" xfId="0" applyFill="1" applyBorder="1" applyAlignment="1">
      <alignment horizontal="center"/>
    </xf>
    <xf numFmtId="166" fontId="7" fillId="0" borderId="0" xfId="1" applyNumberFormat="1" applyFont="1" applyFill="1" applyBorder="1" applyAlignment="1">
      <alignment horizontal="center"/>
    </xf>
    <xf numFmtId="166" fontId="7" fillId="0" borderId="0" xfId="1" applyNumberFormat="1" applyFont="1" applyFill="1" applyBorder="1"/>
    <xf numFmtId="0" fontId="8" fillId="0" borderId="0" xfId="0" applyFont="1" applyFill="1" applyBorder="1" applyAlignment="1">
      <alignment horizontal="center" vertical="center"/>
    </xf>
    <xf numFmtId="0" fontId="0" fillId="0" borderId="0" xfId="0" applyFill="1" applyBorder="1" applyAlignment="1">
      <alignment horizontal="center" textRotation="180"/>
    </xf>
    <xf numFmtId="0" fontId="5" fillId="0" borderId="0" xfId="0" applyFont="1" applyFill="1" applyBorder="1" applyAlignment="1">
      <alignment horizontal="center"/>
    </xf>
    <xf numFmtId="166" fontId="5" fillId="0" borderId="0" xfId="1" applyNumberFormat="1" applyFont="1" applyFill="1" applyBorder="1" applyAlignment="1">
      <alignment horizontal="center"/>
    </xf>
    <xf numFmtId="0" fontId="9" fillId="0" borderId="0" xfId="0" applyFont="1" applyFill="1" applyBorder="1"/>
    <xf numFmtId="0" fontId="0" fillId="0" borderId="0" xfId="0" applyFill="1" applyBorder="1" applyAlignment="1">
      <alignment vertical="top"/>
    </xf>
    <xf numFmtId="0" fontId="0" fillId="0" borderId="0" xfId="0" applyFill="1" applyBorder="1" applyAlignment="1">
      <alignment wrapText="1"/>
    </xf>
    <xf numFmtId="0" fontId="5" fillId="0" borderId="0" xfId="0" applyFont="1" applyFill="1" applyBorder="1" applyAlignment="1">
      <alignment horizontal="center" vertical="center"/>
    </xf>
    <xf numFmtId="166" fontId="5" fillId="0" borderId="0" xfId="1" applyNumberFormat="1" applyFont="1" applyFill="1" applyBorder="1" applyAlignment="1">
      <alignment horizontal="center" vertical="center"/>
    </xf>
    <xf numFmtId="0" fontId="0" fillId="0" borderId="0" xfId="0" applyFill="1" applyBorder="1" applyAlignment="1">
      <alignment vertical="center" wrapText="1"/>
    </xf>
    <xf numFmtId="1" fontId="10" fillId="0" borderId="0" xfId="3" applyNumberFormat="1" applyFont="1" applyFill="1" applyBorder="1"/>
    <xf numFmtId="0" fontId="5" fillId="0" borderId="0" xfId="5" applyFill="1" applyBorder="1" applyAlignment="1"/>
    <xf numFmtId="1" fontId="5" fillId="0" borderId="0" xfId="0" applyNumberFormat="1" applyFont="1" applyFill="1" applyBorder="1"/>
    <xf numFmtId="0" fontId="0" fillId="0" borderId="0" xfId="0" applyFill="1" applyBorder="1" applyAlignment="1"/>
    <xf numFmtId="0" fontId="3" fillId="0" borderId="0" xfId="0" applyFont="1" applyFill="1" applyBorder="1" applyAlignment="1">
      <alignment horizontal="center" wrapText="1"/>
    </xf>
    <xf numFmtId="166" fontId="3" fillId="0" borderId="0" xfId="1" applyNumberFormat="1" applyFont="1" applyFill="1" applyBorder="1" applyAlignment="1">
      <alignment horizontal="center" wrapText="1"/>
    </xf>
    <xf numFmtId="0" fontId="5" fillId="0" borderId="0" xfId="3" applyFill="1" applyBorder="1" applyAlignment="1">
      <alignment vertical="center" wrapText="1"/>
    </xf>
    <xf numFmtId="166" fontId="0" fillId="0" borderId="0" xfId="0" applyNumberFormat="1" applyFill="1" applyBorder="1"/>
    <xf numFmtId="1" fontId="7" fillId="0" borderId="0" xfId="1" applyNumberFormat="1" applyFont="1" applyFill="1" applyBorder="1" applyAlignment="1">
      <alignment horizontal="center"/>
    </xf>
    <xf numFmtId="10" fontId="0" fillId="0" borderId="0" xfId="4" applyNumberFormat="1" applyFont="1"/>
    <xf numFmtId="166" fontId="5" fillId="0" borderId="0" xfId="1" applyNumberFormat="1" applyFont="1" applyFill="1" applyBorder="1" applyAlignment="1">
      <alignment horizontal="left"/>
    </xf>
    <xf numFmtId="0" fontId="0" fillId="0" borderId="0" xfId="0" applyFill="1" applyBorder="1" applyAlignment="1">
      <alignment horizontal="left"/>
    </xf>
    <xf numFmtId="1" fontId="5" fillId="0" borderId="0" xfId="1" applyNumberFormat="1" applyFont="1" applyFill="1" applyBorder="1" applyAlignment="1">
      <alignment horizontal="center"/>
    </xf>
    <xf numFmtId="1" fontId="0" fillId="0" borderId="0" xfId="0" applyNumberFormat="1" applyFill="1" applyBorder="1"/>
    <xf numFmtId="10" fontId="5" fillId="0" borderId="0" xfId="4" applyNumberFormat="1" applyFont="1" applyFill="1" applyBorder="1" applyAlignment="1">
      <alignment horizontal="center"/>
    </xf>
    <xf numFmtId="10" fontId="0" fillId="0" borderId="0" xfId="4" applyNumberFormat="1" applyFont="1" applyFill="1" applyBorder="1"/>
    <xf numFmtId="165" fontId="0" fillId="0" borderId="0" xfId="0" applyNumberFormat="1" applyFill="1" applyBorder="1"/>
    <xf numFmtId="10" fontId="1" fillId="0" borderId="0" xfId="4" applyNumberFormat="1" applyFont="1" applyFill="1" applyBorder="1" applyAlignment="1">
      <alignment horizontal="center" wrapText="1"/>
    </xf>
    <xf numFmtId="10" fontId="1" fillId="0" borderId="0" xfId="4" applyNumberFormat="1" applyFont="1"/>
    <xf numFmtId="10" fontId="1" fillId="0" borderId="0" xfId="4" applyNumberFormat="1" applyFont="1" applyFill="1" applyBorder="1" applyAlignment="1">
      <alignment wrapText="1"/>
    </xf>
    <xf numFmtId="10" fontId="1" fillId="0" borderId="0" xfId="4" applyNumberFormat="1" applyFont="1" applyFill="1" applyBorder="1" applyAlignment="1">
      <alignment vertical="center" wrapText="1"/>
    </xf>
    <xf numFmtId="10" fontId="1" fillId="0" borderId="0" xfId="4" applyNumberFormat="1" applyFont="1" applyFill="1" applyBorder="1" applyAlignment="1"/>
    <xf numFmtId="10" fontId="1" fillId="0" borderId="0" xfId="4" applyNumberFormat="1" applyFont="1" applyFill="1" applyBorder="1"/>
    <xf numFmtId="10" fontId="1" fillId="0" borderId="0" xfId="4" applyNumberFormat="1" applyFont="1" applyFill="1" applyBorder="1" applyAlignment="1">
      <alignment horizontal="center"/>
    </xf>
    <xf numFmtId="0" fontId="1" fillId="0" borderId="0" xfId="0" applyFont="1" applyFill="1" applyBorder="1" applyAlignment="1">
      <alignment horizontal="center" wrapText="1"/>
    </xf>
    <xf numFmtId="0" fontId="5" fillId="0" borderId="0" xfId="0" applyFont="1" applyFill="1" applyBorder="1" applyAlignment="1">
      <alignment horizontal="left"/>
    </xf>
    <xf numFmtId="10" fontId="5" fillId="0" borderId="0" xfId="4" applyNumberFormat="1" applyFont="1" applyFill="1" applyBorder="1" applyAlignment="1">
      <alignment horizontal="right"/>
    </xf>
    <xf numFmtId="10" fontId="0" fillId="0" borderId="0" xfId="4" applyNumberFormat="1" applyFont="1" applyAlignment="1">
      <alignment horizontal="right"/>
    </xf>
    <xf numFmtId="0" fontId="13" fillId="0" borderId="0" xfId="0" applyFont="1"/>
    <xf numFmtId="0" fontId="14" fillId="0" borderId="0" xfId="0" applyFont="1"/>
    <xf numFmtId="0" fontId="13" fillId="0" borderId="0" xfId="0" applyFont="1" applyAlignment="1">
      <alignment horizontal="left" indent="1"/>
    </xf>
    <xf numFmtId="166" fontId="13" fillId="0" borderId="0" xfId="1" applyNumberFormat="1" applyFont="1"/>
    <xf numFmtId="166" fontId="14" fillId="0" borderId="0" xfId="1" applyNumberFormat="1" applyFont="1"/>
    <xf numFmtId="0" fontId="14" fillId="0" borderId="0" xfId="0" applyFont="1" applyAlignment="1">
      <alignment horizontal="right"/>
    </xf>
    <xf numFmtId="166" fontId="13" fillId="0" borderId="0" xfId="1" applyNumberFormat="1" applyFont="1" applyAlignment="1">
      <alignment horizontal="right"/>
    </xf>
    <xf numFmtId="166" fontId="13" fillId="0" borderId="0" xfId="4" applyNumberFormat="1" applyFont="1" applyAlignment="1">
      <alignment horizontal="right"/>
    </xf>
    <xf numFmtId="10" fontId="13" fillId="0" borderId="0" xfId="4" applyNumberFormat="1" applyFont="1"/>
    <xf numFmtId="0" fontId="13" fillId="0" borderId="0" xfId="0" applyFont="1" applyAlignment="1">
      <alignment horizontal="right"/>
    </xf>
    <xf numFmtId="167" fontId="13" fillId="0" borderId="0" xfId="4" applyNumberFormat="1" applyFont="1" applyAlignment="1">
      <alignment horizontal="right"/>
    </xf>
    <xf numFmtId="166" fontId="13" fillId="0" borderId="0" xfId="0" applyNumberFormat="1" applyFont="1"/>
    <xf numFmtId="0" fontId="15" fillId="0" borderId="0" xfId="0" applyFont="1" applyAlignment="1">
      <alignment horizontal="right"/>
    </xf>
    <xf numFmtId="168" fontId="13" fillId="0" borderId="0" xfId="1" applyNumberFormat="1" applyFont="1"/>
    <xf numFmtId="0" fontId="13" fillId="0" borderId="0" xfId="0" applyFont="1" applyFill="1" applyBorder="1" applyAlignment="1">
      <alignment horizontal="left" wrapText="1" indent="1"/>
    </xf>
    <xf numFmtId="0" fontId="14" fillId="0" borderId="0" xfId="0" applyFont="1" applyFill="1" applyBorder="1" applyAlignment="1">
      <alignment horizontal="left" wrapText="1"/>
    </xf>
    <xf numFmtId="0" fontId="15" fillId="0" borderId="0" xfId="0" applyFont="1" applyAlignment="1"/>
    <xf numFmtId="166" fontId="14" fillId="0" borderId="0" xfId="0" applyNumberFormat="1" applyFont="1"/>
    <xf numFmtId="167" fontId="13" fillId="0" borderId="0" xfId="4" applyNumberFormat="1" applyFont="1"/>
    <xf numFmtId="167" fontId="14" fillId="0" borderId="0" xfId="4" applyNumberFormat="1" applyFont="1"/>
    <xf numFmtId="167" fontId="15" fillId="0" borderId="0" xfId="4" applyNumberFormat="1" applyFont="1"/>
    <xf numFmtId="0" fontId="13" fillId="0" borderId="0" xfId="0" applyFont="1" applyAlignment="1">
      <alignment horizontal="center"/>
    </xf>
    <xf numFmtId="0" fontId="13" fillId="0" borderId="0" xfId="0" applyFont="1" applyAlignment="1">
      <alignment wrapText="1"/>
    </xf>
    <xf numFmtId="0" fontId="13" fillId="0" borderId="0" xfId="0" applyFont="1" applyFill="1" applyBorder="1" applyAlignment="1">
      <alignment horizontal="left" wrapText="1"/>
    </xf>
    <xf numFmtId="0" fontId="13" fillId="0" borderId="1" xfId="0" applyFont="1" applyFill="1" applyBorder="1" applyAlignment="1">
      <alignment horizontal="center" wrapText="1"/>
    </xf>
    <xf numFmtId="0" fontId="13" fillId="0" borderId="1" xfId="0" applyFont="1" applyFill="1" applyBorder="1" applyAlignment="1">
      <alignment horizontal="right" wrapText="1"/>
    </xf>
    <xf numFmtId="0" fontId="13" fillId="0" borderId="1" xfId="0" applyFont="1" applyBorder="1" applyAlignment="1">
      <alignment horizontal="right" wrapText="1"/>
    </xf>
    <xf numFmtId="0" fontId="13" fillId="0" borderId="1" xfId="0" applyFont="1" applyBorder="1" applyAlignment="1">
      <alignment horizontal="left" wrapText="1"/>
    </xf>
    <xf numFmtId="0" fontId="13" fillId="0" borderId="1" xfId="0" applyFont="1" applyBorder="1" applyAlignment="1">
      <alignment wrapText="1"/>
    </xf>
    <xf numFmtId="0" fontId="13" fillId="0" borderId="1" xfId="0" applyFont="1" applyFill="1" applyBorder="1" applyAlignment="1">
      <alignment horizontal="left" wrapText="1"/>
    </xf>
    <xf numFmtId="166" fontId="13" fillId="0" borderId="2" xfId="1" applyNumberFormat="1" applyFont="1" applyBorder="1" applyAlignment="1">
      <alignment horizontal="right"/>
    </xf>
    <xf numFmtId="166" fontId="13" fillId="0" borderId="2" xfId="4" applyNumberFormat="1" applyFont="1" applyBorder="1" applyAlignment="1">
      <alignment horizontal="right"/>
    </xf>
    <xf numFmtId="167" fontId="13" fillId="0" borderId="2" xfId="4" applyNumberFormat="1" applyFont="1" applyBorder="1" applyAlignment="1">
      <alignment horizontal="right"/>
    </xf>
    <xf numFmtId="0" fontId="0" fillId="2" borderId="0" xfId="0" applyFill="1"/>
    <xf numFmtId="0" fontId="4" fillId="3" borderId="1" xfId="0" applyFont="1" applyFill="1" applyBorder="1" applyAlignment="1">
      <alignment horizontal="left"/>
    </xf>
    <xf numFmtId="0" fontId="4" fillId="3" borderId="1" xfId="0" applyFont="1" applyFill="1" applyBorder="1"/>
    <xf numFmtId="0" fontId="13" fillId="0" borderId="0" xfId="0" applyFont="1" applyBorder="1" applyAlignment="1">
      <alignment horizontal="center"/>
    </xf>
    <xf numFmtId="166" fontId="13" fillId="0" borderId="0" xfId="1" applyNumberFormat="1" applyFont="1" applyFill="1" applyBorder="1"/>
    <xf numFmtId="166" fontId="13" fillId="0" borderId="0" xfId="1" applyNumberFormat="1" applyFont="1" applyBorder="1"/>
    <xf numFmtId="167" fontId="13" fillId="0" borderId="0" xfId="4" applyNumberFormat="1" applyFont="1" applyBorder="1"/>
    <xf numFmtId="0" fontId="13" fillId="0" borderId="0" xfId="0" applyFont="1" applyBorder="1"/>
    <xf numFmtId="0" fontId="13" fillId="0" borderId="0" xfId="0" applyFont="1" applyBorder="1" applyAlignment="1">
      <alignment wrapText="1"/>
    </xf>
    <xf numFmtId="0" fontId="6" fillId="2" borderId="0" xfId="0" applyFont="1" applyFill="1" applyAlignment="1">
      <alignment vertical="top"/>
    </xf>
    <xf numFmtId="0" fontId="8" fillId="2" borderId="0" xfId="0" applyFont="1" applyFill="1" applyAlignment="1">
      <alignment horizontal="center" vertical="center"/>
    </xf>
    <xf numFmtId="0" fontId="0" fillId="2" borderId="3" xfId="0" applyFill="1" applyBorder="1" applyAlignment="1">
      <alignment horizontal="center" textRotation="180"/>
    </xf>
    <xf numFmtId="0" fontId="0" fillId="2" borderId="4" xfId="0" applyFill="1" applyBorder="1" applyAlignment="1">
      <alignment horizontal="center"/>
    </xf>
    <xf numFmtId="0" fontId="0" fillId="2" borderId="0" xfId="0" applyFill="1" applyBorder="1" applyAlignment="1">
      <alignment horizontal="center"/>
    </xf>
    <xf numFmtId="0" fontId="0" fillId="2" borderId="0" xfId="0" applyFill="1" applyBorder="1" applyAlignment="1">
      <alignment horizontal="center" vertical="center"/>
    </xf>
    <xf numFmtId="0" fontId="0" fillId="2" borderId="5" xfId="0" applyFill="1" applyBorder="1" applyAlignment="1">
      <alignment horizontal="center" textRotation="180"/>
    </xf>
    <xf numFmtId="0" fontId="9" fillId="2" borderId="0" xfId="0" applyFont="1" applyFill="1"/>
    <xf numFmtId="0" fontId="0" fillId="2" borderId="6" xfId="0" applyFill="1" applyBorder="1" applyAlignment="1">
      <alignment horizontal="center" textRotation="180"/>
    </xf>
    <xf numFmtId="0" fontId="0" fillId="2" borderId="7" xfId="0" applyFill="1" applyBorder="1" applyAlignment="1">
      <alignment horizontal="center" vertical="center" textRotation="180" wrapText="1"/>
    </xf>
    <xf numFmtId="0" fontId="0" fillId="2" borderId="0" xfId="0" applyFill="1" applyBorder="1" applyAlignment="1">
      <alignment horizontal="center" vertical="center" textRotation="180" wrapText="1"/>
    </xf>
    <xf numFmtId="0" fontId="0" fillId="2" borderId="3" xfId="0" applyFill="1" applyBorder="1"/>
    <xf numFmtId="0" fontId="0" fillId="2" borderId="8" xfId="0" applyFill="1" applyBorder="1"/>
    <xf numFmtId="0" fontId="5" fillId="2" borderId="7" xfId="0" applyFont="1" applyFill="1" applyBorder="1"/>
    <xf numFmtId="0" fontId="5" fillId="2" borderId="6" xfId="0" applyFont="1" applyFill="1" applyBorder="1" applyAlignment="1">
      <alignment horizontal="center"/>
    </xf>
    <xf numFmtId="1" fontId="5" fillId="2" borderId="6" xfId="0" applyNumberFormat="1" applyFont="1" applyFill="1" applyBorder="1"/>
    <xf numFmtId="1" fontId="5" fillId="2" borderId="6" xfId="0" applyNumberFormat="1" applyFont="1" applyFill="1" applyBorder="1" applyAlignment="1">
      <alignment horizontal="center"/>
    </xf>
    <xf numFmtId="1" fontId="5" fillId="2" borderId="7" xfId="0" applyNumberFormat="1" applyFont="1" applyFill="1" applyBorder="1" applyAlignment="1">
      <alignment horizontal="center"/>
    </xf>
    <xf numFmtId="3" fontId="5" fillId="2" borderId="6" xfId="0" applyNumberFormat="1" applyFont="1" applyFill="1" applyBorder="1"/>
    <xf numFmtId="49" fontId="18" fillId="2" borderId="0" xfId="0" applyNumberFormat="1" applyFont="1" applyFill="1" applyAlignment="1">
      <alignment horizontal="center"/>
    </xf>
    <xf numFmtId="1" fontId="5" fillId="2" borderId="0" xfId="0" applyNumberFormat="1" applyFont="1" applyFill="1" applyBorder="1"/>
    <xf numFmtId="0" fontId="0" fillId="2" borderId="5" xfId="0" applyFill="1" applyBorder="1"/>
    <xf numFmtId="0" fontId="0" fillId="2" borderId="9" xfId="0" applyFill="1" applyBorder="1"/>
    <xf numFmtId="0" fontId="5" fillId="2" borderId="7" xfId="0" applyFont="1" applyFill="1" applyBorder="1" applyAlignment="1">
      <alignment horizontal="center"/>
    </xf>
    <xf numFmtId="1" fontId="5" fillId="2" borderId="7" xfId="0" applyNumberFormat="1" applyFont="1" applyFill="1" applyBorder="1"/>
    <xf numFmtId="3" fontId="5" fillId="2" borderId="7" xfId="0" applyNumberFormat="1" applyFont="1" applyFill="1" applyBorder="1"/>
    <xf numFmtId="0" fontId="5" fillId="2" borderId="0" xfId="0" applyFont="1" applyFill="1" applyAlignment="1">
      <alignment horizontal="center"/>
    </xf>
    <xf numFmtId="0" fontId="0" fillId="2" borderId="6" xfId="0" applyFill="1" applyBorder="1"/>
    <xf numFmtId="0" fontId="0" fillId="2" borderId="10" xfId="0" applyFill="1" applyBorder="1"/>
    <xf numFmtId="0" fontId="5" fillId="2" borderId="3" xfId="0" applyFont="1" applyFill="1" applyBorder="1"/>
    <xf numFmtId="0" fontId="0" fillId="2" borderId="11" xfId="0" applyFill="1" applyBorder="1"/>
    <xf numFmtId="0" fontId="0" fillId="2" borderId="4" xfId="0" applyFill="1" applyBorder="1"/>
    <xf numFmtId="1" fontId="5" fillId="2" borderId="12" xfId="0" applyNumberFormat="1" applyFont="1" applyFill="1" applyBorder="1" applyAlignment="1">
      <alignment horizontal="center"/>
    </xf>
    <xf numFmtId="1" fontId="5" fillId="2" borderId="12" xfId="0" applyNumberFormat="1" applyFont="1" applyFill="1" applyBorder="1"/>
    <xf numFmtId="1" fontId="5" fillId="2" borderId="9" xfId="0" applyNumberFormat="1" applyFont="1" applyFill="1" applyBorder="1"/>
    <xf numFmtId="3" fontId="5" fillId="2" borderId="12" xfId="0" applyNumberFormat="1" applyFont="1" applyFill="1" applyBorder="1"/>
    <xf numFmtId="0" fontId="0" fillId="2" borderId="13" xfId="0" applyFill="1" applyBorder="1"/>
    <xf numFmtId="0" fontId="5" fillId="2" borderId="12" xfId="0" applyFont="1" applyFill="1" applyBorder="1"/>
    <xf numFmtId="0" fontId="5" fillId="2" borderId="9" xfId="0" applyFont="1" applyFill="1" applyBorder="1"/>
    <xf numFmtId="0" fontId="5" fillId="2" borderId="8" xfId="0" applyFont="1" applyFill="1" applyBorder="1"/>
    <xf numFmtId="1" fontId="9" fillId="2" borderId="6" xfId="0" applyNumberFormat="1" applyFont="1" applyFill="1" applyBorder="1"/>
    <xf numFmtId="1" fontId="9" fillId="2" borderId="6" xfId="0" applyNumberFormat="1" applyFont="1" applyFill="1" applyBorder="1" applyAlignment="1">
      <alignment horizontal="center"/>
    </xf>
    <xf numFmtId="0" fontId="0" fillId="2" borderId="14" xfId="0" applyFill="1" applyBorder="1"/>
    <xf numFmtId="0" fontId="5" fillId="2" borderId="5" xfId="0" applyFont="1" applyFill="1" applyBorder="1"/>
    <xf numFmtId="0" fontId="5" fillId="2" borderId="13" xfId="0" applyFont="1" applyFill="1" applyBorder="1"/>
    <xf numFmtId="0" fontId="5" fillId="2" borderId="6" xfId="0" applyFont="1" applyFill="1" applyBorder="1"/>
    <xf numFmtId="0" fontId="0" fillId="2" borderId="7" xfId="0" applyFill="1" applyBorder="1"/>
    <xf numFmtId="0" fontId="0" fillId="2" borderId="12" xfId="0" applyFill="1" applyBorder="1"/>
    <xf numFmtId="1" fontId="5" fillId="2" borderId="3" xfId="0" applyNumberFormat="1" applyFont="1" applyFill="1" applyBorder="1" applyAlignment="1">
      <alignment horizontal="center"/>
    </xf>
    <xf numFmtId="1" fontId="5" fillId="2" borderId="3" xfId="0" applyNumberFormat="1" applyFont="1" applyFill="1" applyBorder="1"/>
    <xf numFmtId="0" fontId="5" fillId="2" borderId="15" xfId="0" applyFont="1" applyFill="1" applyBorder="1" applyAlignment="1">
      <alignment horizontal="center"/>
    </xf>
    <xf numFmtId="1" fontId="5" fillId="2" borderId="13" xfId="0" applyNumberFormat="1" applyFont="1" applyFill="1" applyBorder="1" applyAlignment="1">
      <alignment horizontal="left"/>
    </xf>
    <xf numFmtId="1" fontId="5" fillId="2" borderId="13" xfId="0" applyNumberFormat="1" applyFont="1" applyFill="1" applyBorder="1"/>
    <xf numFmtId="1" fontId="5" fillId="2" borderId="13" xfId="0" applyNumberFormat="1" applyFont="1" applyFill="1" applyBorder="1" applyAlignment="1">
      <alignment horizontal="center"/>
    </xf>
    <xf numFmtId="49" fontId="5" fillId="2" borderId="13" xfId="0" applyNumberFormat="1" applyFont="1" applyFill="1" applyBorder="1" applyAlignment="1">
      <alignment horizontal="center"/>
    </xf>
    <xf numFmtId="1" fontId="9" fillId="2" borderId="7" xfId="0" applyNumberFormat="1" applyFont="1" applyFill="1" applyBorder="1"/>
    <xf numFmtId="0" fontId="5" fillId="2" borderId="12" xfId="0" applyFont="1" applyFill="1" applyBorder="1" applyAlignment="1">
      <alignment horizontal="center"/>
    </xf>
    <xf numFmtId="1" fontId="5" fillId="2" borderId="14" xfId="0" applyNumberFormat="1" applyFont="1" applyFill="1" applyBorder="1"/>
    <xf numFmtId="1" fontId="5" fillId="2" borderId="14" xfId="0" applyNumberFormat="1" applyFont="1" applyFill="1" applyBorder="1" applyAlignment="1">
      <alignment horizontal="center"/>
    </xf>
    <xf numFmtId="0" fontId="9" fillId="2" borderId="5" xfId="0" applyFont="1" applyFill="1" applyBorder="1"/>
    <xf numFmtId="0" fontId="0" fillId="2" borderId="7" xfId="0" applyFill="1" applyBorder="1" applyAlignment="1">
      <alignment horizontal="center"/>
    </xf>
    <xf numFmtId="0" fontId="0" fillId="2" borderId="6" xfId="0" applyFill="1" applyBorder="1" applyAlignment="1">
      <alignment horizontal="center"/>
    </xf>
    <xf numFmtId="0" fontId="0" fillId="2" borderId="7" xfId="0" applyFill="1" applyBorder="1" applyAlignment="1"/>
    <xf numFmtId="49" fontId="0" fillId="2" borderId="7" xfId="0" applyNumberFormat="1" applyFill="1" applyBorder="1" applyAlignment="1">
      <alignment horizontal="center"/>
    </xf>
    <xf numFmtId="41" fontId="5" fillId="2" borderId="6" xfId="2" applyNumberFormat="1" applyFont="1" applyFill="1" applyBorder="1" applyAlignment="1">
      <alignment horizontal="center"/>
    </xf>
    <xf numFmtId="0" fontId="19" fillId="2" borderId="7" xfId="0" applyFont="1" applyFill="1" applyBorder="1" applyAlignment="1"/>
    <xf numFmtId="49" fontId="5" fillId="2" borderId="7" xfId="0" applyNumberFormat="1" applyFont="1" applyFill="1" applyBorder="1" applyAlignment="1">
      <alignment horizontal="center"/>
    </xf>
    <xf numFmtId="0" fontId="0" fillId="2" borderId="3" xfId="0" applyFill="1" applyBorder="1" applyAlignment="1">
      <alignment horizontal="center"/>
    </xf>
    <xf numFmtId="0" fontId="0" fillId="2" borderId="13" xfId="0" applyFill="1" applyBorder="1" applyAlignment="1">
      <alignment horizontal="center"/>
    </xf>
    <xf numFmtId="0" fontId="5" fillId="2" borderId="13" xfId="0" applyFont="1" applyFill="1" applyBorder="1" applyAlignment="1">
      <alignment horizontal="center"/>
    </xf>
    <xf numFmtId="0" fontId="0" fillId="2" borderId="13" xfId="0" applyFill="1" applyBorder="1" applyAlignment="1"/>
    <xf numFmtId="0" fontId="5" fillId="2" borderId="4" xfId="0" applyFont="1" applyFill="1" applyBorder="1" applyAlignment="1">
      <alignment horizontal="center"/>
    </xf>
    <xf numFmtId="0" fontId="0" fillId="2" borderId="4" xfId="0" applyFill="1" applyBorder="1" applyAlignment="1"/>
    <xf numFmtId="0" fontId="0" fillId="2" borderId="15" xfId="0" applyFill="1" applyBorder="1"/>
    <xf numFmtId="0" fontId="0" fillId="2" borderId="0" xfId="0" applyFill="1" applyBorder="1"/>
    <xf numFmtId="0" fontId="0" fillId="2" borderId="3" xfId="0" applyFill="1" applyBorder="1" applyAlignment="1">
      <alignment vertical="top"/>
    </xf>
    <xf numFmtId="0" fontId="0" fillId="2" borderId="7" xfId="0" applyFill="1" applyBorder="1" applyAlignment="1">
      <alignment wrapText="1"/>
    </xf>
    <xf numFmtId="0" fontId="0" fillId="2" borderId="6" xfId="0" applyFill="1" applyBorder="1" applyAlignment="1">
      <alignment wrapText="1"/>
    </xf>
    <xf numFmtId="0" fontId="0" fillId="2" borderId="6" xfId="0" applyFill="1" applyBorder="1" applyAlignment="1">
      <alignment horizontal="center" wrapText="1"/>
    </xf>
    <xf numFmtId="0" fontId="5" fillId="2" borderId="6" xfId="0" applyFont="1" applyFill="1" applyBorder="1" applyAlignment="1">
      <alignment horizontal="center" wrapText="1"/>
    </xf>
    <xf numFmtId="1" fontId="0" fillId="2" borderId="6" xfId="0" applyNumberFormat="1" applyFill="1" applyBorder="1" applyAlignment="1">
      <alignment wrapText="1"/>
    </xf>
    <xf numFmtId="9" fontId="0" fillId="2" borderId="6" xfId="0" applyNumberFormat="1" applyFill="1" applyBorder="1" applyAlignment="1">
      <alignment horizontal="center" wrapText="1"/>
    </xf>
    <xf numFmtId="0" fontId="0" fillId="2" borderId="0" xfId="0" applyFill="1" applyBorder="1" applyAlignment="1">
      <alignment wrapText="1"/>
    </xf>
    <xf numFmtId="0" fontId="0" fillId="2" borderId="5" xfId="0" applyFill="1" applyBorder="1" applyAlignment="1">
      <alignment vertical="top"/>
    </xf>
    <xf numFmtId="0" fontId="0" fillId="2" borderId="7" xfId="0" applyFill="1" applyBorder="1" applyAlignment="1">
      <alignment horizontal="center" wrapText="1"/>
    </xf>
    <xf numFmtId="0" fontId="5" fillId="2" borderId="7" xfId="0" applyFont="1" applyFill="1" applyBorder="1" applyAlignment="1">
      <alignment horizontal="center" wrapText="1"/>
    </xf>
    <xf numFmtId="169" fontId="0" fillId="2" borderId="6" xfId="0" applyNumberFormat="1" applyFill="1" applyBorder="1" applyAlignment="1">
      <alignment wrapText="1"/>
    </xf>
    <xf numFmtId="0" fontId="5" fillId="2" borderId="12" xfId="0" applyFont="1" applyFill="1" applyBorder="1" applyAlignment="1">
      <alignment horizontal="center" vertical="center"/>
    </xf>
    <xf numFmtId="9" fontId="0" fillId="2" borderId="7" xfId="0" applyNumberFormat="1" applyFill="1" applyBorder="1" applyAlignment="1">
      <alignment vertical="center" wrapText="1"/>
    </xf>
    <xf numFmtId="9" fontId="0" fillId="2" borderId="7" xfId="0" applyNumberFormat="1" applyFill="1" applyBorder="1" applyAlignment="1">
      <alignment horizontal="center" vertical="center" wrapText="1"/>
    </xf>
    <xf numFmtId="0" fontId="0" fillId="2" borderId="7" xfId="0" applyFill="1" applyBorder="1" applyAlignment="1">
      <alignment horizontal="center" vertical="center" wrapText="1"/>
    </xf>
    <xf numFmtId="0" fontId="0" fillId="2" borderId="6" xfId="0" applyFill="1" applyBorder="1" applyAlignment="1">
      <alignment vertical="center" wrapText="1"/>
    </xf>
    <xf numFmtId="0" fontId="0" fillId="2" borderId="7" xfId="0" applyFill="1" applyBorder="1" applyAlignment="1">
      <alignment vertical="center" wrapText="1"/>
    </xf>
    <xf numFmtId="0" fontId="5" fillId="2" borderId="7"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0" xfId="0" applyFill="1" applyBorder="1" applyAlignment="1">
      <alignment vertical="center" wrapText="1"/>
    </xf>
    <xf numFmtId="0" fontId="0" fillId="2" borderId="12" xfId="0" applyFill="1" applyBorder="1" applyAlignment="1">
      <alignment wrapText="1"/>
    </xf>
    <xf numFmtId="9" fontId="5" fillId="2" borderId="6" xfId="0" applyNumberFormat="1" applyFont="1" applyFill="1" applyBorder="1"/>
    <xf numFmtId="169" fontId="5" fillId="2" borderId="7" xfId="0" applyNumberFormat="1" applyFont="1" applyFill="1" applyBorder="1" applyAlignment="1">
      <alignment horizontal="center"/>
    </xf>
    <xf numFmtId="0" fontId="5" fillId="2" borderId="0" xfId="0" applyFont="1" applyFill="1" applyBorder="1" applyAlignment="1">
      <alignment horizontal="center" vertical="center"/>
    </xf>
    <xf numFmtId="0" fontId="0" fillId="2" borderId="0" xfId="0" applyFill="1" applyBorder="1" applyAlignment="1">
      <alignment horizontal="center" vertical="center" wrapText="1"/>
    </xf>
    <xf numFmtId="0" fontId="3" fillId="2" borderId="0" xfId="0" applyFont="1" applyFill="1" applyBorder="1" applyAlignment="1">
      <alignment horizontal="center" wrapText="1"/>
    </xf>
    <xf numFmtId="0" fontId="0" fillId="2" borderId="0" xfId="0" applyFill="1" applyBorder="1" applyAlignment="1">
      <alignment horizontal="center" wrapText="1"/>
    </xf>
    <xf numFmtId="0" fontId="0" fillId="2" borderId="0" xfId="0" applyFill="1" applyAlignment="1">
      <alignment horizontal="center"/>
    </xf>
    <xf numFmtId="0" fontId="0" fillId="2" borderId="0" xfId="0" applyFill="1" applyBorder="1" applyAlignment="1">
      <alignment horizontal="center" vertical="top"/>
    </xf>
    <xf numFmtId="0" fontId="0" fillId="2" borderId="13" xfId="0" applyFill="1" applyBorder="1" applyAlignment="1">
      <alignment horizontal="left" wrapText="1"/>
    </xf>
    <xf numFmtId="0" fontId="0" fillId="2" borderId="12" xfId="0" applyFill="1" applyBorder="1" applyAlignment="1">
      <alignment horizontal="left" vertical="center" wrapText="1"/>
    </xf>
    <xf numFmtId="0" fontId="0" fillId="2" borderId="12" xfId="0" applyFill="1" applyBorder="1" applyAlignment="1">
      <alignment horizontal="center"/>
    </xf>
    <xf numFmtId="0" fontId="19" fillId="2" borderId="7" xfId="0" applyFont="1" applyFill="1" applyBorder="1" applyAlignment="1">
      <alignment horizontal="center"/>
    </xf>
    <xf numFmtId="0" fontId="0" fillId="2" borderId="0" xfId="0" applyFill="1" applyBorder="1" applyAlignment="1"/>
    <xf numFmtId="0" fontId="0" fillId="2" borderId="3" xfId="0" applyFill="1" applyBorder="1" applyAlignment="1">
      <alignment horizontal="left" wrapText="1"/>
    </xf>
    <xf numFmtId="0" fontId="0" fillId="2" borderId="9" xfId="0" applyFill="1" applyBorder="1" applyAlignment="1">
      <alignment horizontal="left" vertical="center" wrapText="1"/>
    </xf>
    <xf numFmtId="0" fontId="0" fillId="2" borderId="5" xfId="0" applyFill="1" applyBorder="1" applyAlignment="1">
      <alignment horizontal="left" wrapText="1"/>
    </xf>
    <xf numFmtId="0" fontId="0" fillId="2" borderId="6" xfId="0" applyFill="1" applyBorder="1" applyAlignment="1">
      <alignment horizontal="left" wrapText="1"/>
    </xf>
    <xf numFmtId="0" fontId="0" fillId="0" borderId="0" xfId="0" applyAlignment="1">
      <alignment horizontal="center"/>
    </xf>
    <xf numFmtId="0" fontId="15" fillId="0" borderId="0" xfId="0" applyFont="1" applyBorder="1"/>
    <xf numFmtId="0" fontId="15" fillId="0" borderId="0" xfId="0" applyFont="1" applyBorder="1" applyAlignment="1">
      <alignment horizontal="center"/>
    </xf>
    <xf numFmtId="166" fontId="15" fillId="0" borderId="0" xfId="1" applyNumberFormat="1" applyFont="1" applyFill="1" applyBorder="1"/>
    <xf numFmtId="166" fontId="15" fillId="0" borderId="0" xfId="1" applyNumberFormat="1" applyFont="1" applyBorder="1"/>
    <xf numFmtId="167" fontId="15" fillId="0" borderId="0" xfId="4" applyNumberFormat="1" applyFont="1" applyBorder="1"/>
    <xf numFmtId="0" fontId="13" fillId="0" borderId="1" xfId="0" applyFont="1" applyBorder="1"/>
    <xf numFmtId="0" fontId="13" fillId="0" borderId="1" xfId="0" applyFont="1" applyBorder="1" applyAlignment="1">
      <alignment horizontal="center"/>
    </xf>
    <xf numFmtId="166" fontId="13" fillId="0" borderId="1" xfId="1" applyNumberFormat="1" applyFont="1" applyFill="1" applyBorder="1"/>
    <xf numFmtId="166" fontId="13" fillId="0" borderId="1" xfId="1" applyNumberFormat="1" applyFont="1" applyBorder="1"/>
    <xf numFmtId="167" fontId="13" fillId="0" borderId="1" xfId="4" applyNumberFormat="1" applyFont="1" applyBorder="1"/>
    <xf numFmtId="167" fontId="15" fillId="0" borderId="0" xfId="4" applyNumberFormat="1" applyFont="1"/>
    <xf numFmtId="0" fontId="17" fillId="0" borderId="0" xfId="0" applyFont="1"/>
    <xf numFmtId="0" fontId="16" fillId="0" borderId="0" xfId="0" applyFont="1" applyBorder="1" applyAlignment="1">
      <alignment horizontal="center"/>
    </xf>
    <xf numFmtId="0" fontId="21" fillId="0" borderId="0" xfId="0" applyFont="1" applyBorder="1"/>
    <xf numFmtId="0" fontId="22" fillId="2" borderId="0" xfId="0" applyFont="1" applyFill="1"/>
    <xf numFmtId="0" fontId="22" fillId="2" borderId="0" xfId="0" applyFont="1" applyFill="1" applyBorder="1"/>
    <xf numFmtId="0" fontId="23" fillId="2" borderId="0" xfId="0" applyFont="1" applyFill="1" applyBorder="1"/>
    <xf numFmtId="168" fontId="22" fillId="2" borderId="17" xfId="1" applyNumberFormat="1" applyFont="1" applyFill="1" applyBorder="1"/>
    <xf numFmtId="166" fontId="22" fillId="2" borderId="17" xfId="4" applyNumberFormat="1" applyFont="1" applyFill="1" applyBorder="1" applyAlignment="1">
      <alignment horizontal="right"/>
    </xf>
    <xf numFmtId="0" fontId="23" fillId="2" borderId="0" xfId="0" applyFont="1" applyFill="1"/>
    <xf numFmtId="168" fontId="22" fillId="2" borderId="0" xfId="1" applyNumberFormat="1" applyFont="1" applyFill="1" applyBorder="1"/>
    <xf numFmtId="166" fontId="22" fillId="2" borderId="0" xfId="4" applyNumberFormat="1" applyFont="1" applyFill="1" applyBorder="1" applyAlignment="1">
      <alignment horizontal="right"/>
    </xf>
    <xf numFmtId="0" fontId="22" fillId="2" borderId="18" xfId="0" applyFont="1" applyFill="1" applyBorder="1"/>
    <xf numFmtId="168" fontId="22" fillId="2" borderId="18" xfId="0" applyNumberFormat="1" applyFont="1" applyFill="1" applyBorder="1"/>
    <xf numFmtId="166" fontId="22" fillId="2" borderId="0" xfId="0" applyNumberFormat="1" applyFont="1" applyFill="1" applyBorder="1"/>
    <xf numFmtId="0" fontId="23" fillId="2" borderId="19" xfId="0" applyFont="1" applyFill="1" applyBorder="1"/>
    <xf numFmtId="166" fontId="22" fillId="2" borderId="19" xfId="0" applyNumberFormat="1" applyFont="1" applyFill="1" applyBorder="1"/>
    <xf numFmtId="168" fontId="22" fillId="2" borderId="19" xfId="1" applyNumberFormat="1" applyFont="1" applyFill="1" applyBorder="1"/>
    <xf numFmtId="166" fontId="22" fillId="2" borderId="19" xfId="4" applyNumberFormat="1" applyFont="1" applyFill="1" applyBorder="1" applyAlignment="1">
      <alignment horizontal="right"/>
    </xf>
    <xf numFmtId="168" fontId="22" fillId="2" borderId="0" xfId="0" applyNumberFormat="1" applyFont="1" applyFill="1" applyBorder="1"/>
    <xf numFmtId="0" fontId="22" fillId="2" borderId="0" xfId="0" applyFont="1" applyFill="1" applyBorder="1"/>
    <xf numFmtId="0" fontId="24" fillId="2" borderId="0" xfId="0" applyFont="1" applyFill="1" applyBorder="1"/>
    <xf numFmtId="168" fontId="24" fillId="2" borderId="0" xfId="0" applyNumberFormat="1" applyFont="1" applyFill="1" applyBorder="1"/>
    <xf numFmtId="0" fontId="25" fillId="2" borderId="0" xfId="0" applyFont="1" applyFill="1"/>
    <xf numFmtId="0" fontId="24" fillId="2" borderId="0" xfId="0" applyFont="1" applyFill="1" applyAlignment="1">
      <alignment horizontal="right"/>
    </xf>
    <xf numFmtId="0" fontId="26" fillId="2" borderId="0" xfId="0" applyFont="1" applyFill="1" applyAlignment="1">
      <alignment horizontal="right"/>
    </xf>
    <xf numFmtId="166" fontId="9" fillId="0" borderId="0" xfId="1" applyNumberFormat="1" applyFont="1" applyFill="1" applyBorder="1" applyAlignment="1">
      <alignment horizontal="right"/>
    </xf>
    <xf numFmtId="0" fontId="0" fillId="4" borderId="0" xfId="0" applyFill="1"/>
    <xf numFmtId="166" fontId="5" fillId="5" borderId="0" xfId="1" applyNumberFormat="1" applyFont="1" applyFill="1" applyBorder="1" applyAlignment="1">
      <alignment horizontal="center"/>
    </xf>
    <xf numFmtId="0" fontId="0" fillId="4" borderId="4" xfId="0" applyFill="1" applyBorder="1"/>
    <xf numFmtId="0" fontId="0" fillId="4" borderId="12" xfId="0" applyFill="1" applyBorder="1"/>
    <xf numFmtId="0" fontId="0" fillId="4" borderId="13" xfId="0" applyFill="1" applyBorder="1"/>
    <xf numFmtId="0" fontId="0" fillId="4" borderId="7" xfId="0" applyFill="1" applyBorder="1"/>
    <xf numFmtId="0" fontId="5" fillId="2" borderId="12" xfId="0" applyFont="1" applyFill="1" applyBorder="1" applyAlignment="1">
      <alignment wrapText="1"/>
    </xf>
    <xf numFmtId="167" fontId="0" fillId="0" borderId="0" xfId="4" applyNumberFormat="1" applyFont="1"/>
    <xf numFmtId="166" fontId="0" fillId="0" borderId="0" xfId="1" applyNumberFormat="1" applyFont="1" applyFill="1" applyBorder="1" applyAlignment="1">
      <alignment horizontal="center"/>
    </xf>
    <xf numFmtId="0" fontId="5" fillId="4" borderId="0" xfId="0" applyFont="1" applyFill="1" applyBorder="1"/>
    <xf numFmtId="0" fontId="0" fillId="4" borderId="0" xfId="0" applyFill="1" applyBorder="1"/>
    <xf numFmtId="166" fontId="5" fillId="4" borderId="0" xfId="1" applyNumberFormat="1" applyFont="1" applyFill="1" applyBorder="1" applyAlignment="1">
      <alignment horizontal="left"/>
    </xf>
    <xf numFmtId="0" fontId="0" fillId="4" borderId="0" xfId="0" applyFill="1" applyBorder="1" applyAlignment="1">
      <alignment horizontal="left"/>
    </xf>
    <xf numFmtId="0" fontId="0" fillId="4" borderId="7" xfId="0" applyFill="1" applyBorder="1" applyAlignment="1">
      <alignment horizontal="center" vertical="center" textRotation="180" wrapText="1"/>
    </xf>
    <xf numFmtId="166" fontId="7" fillId="0" borderId="0" xfId="1" applyNumberFormat="1" applyFont="1" applyFill="1" applyBorder="1" applyAlignment="1">
      <alignment horizontal="left"/>
    </xf>
    <xf numFmtId="166" fontId="5" fillId="6" borderId="0" xfId="1" applyNumberFormat="1" applyFont="1" applyFill="1" applyBorder="1" applyAlignment="1">
      <alignment horizontal="center"/>
    </xf>
    <xf numFmtId="3" fontId="0" fillId="0" borderId="0" xfId="1" applyNumberFormat="1" applyFont="1" applyFill="1" applyBorder="1" applyAlignment="1">
      <alignment horizontal="right"/>
    </xf>
    <xf numFmtId="10" fontId="7" fillId="0" borderId="0" xfId="4" applyNumberFormat="1" applyFont="1" applyFill="1" applyBorder="1" applyAlignment="1">
      <alignment horizontal="center"/>
    </xf>
    <xf numFmtId="165" fontId="0" fillId="0" borderId="0" xfId="0" applyNumberFormat="1"/>
    <xf numFmtId="0" fontId="13" fillId="7" borderId="0" xfId="0" applyFont="1" applyFill="1"/>
    <xf numFmtId="0" fontId="13" fillId="7" borderId="0" xfId="0" applyFont="1" applyFill="1" applyBorder="1"/>
    <xf numFmtId="0" fontId="25" fillId="7" borderId="0" xfId="0" applyFont="1" applyFill="1"/>
    <xf numFmtId="0" fontId="27" fillId="7" borderId="0" xfId="0" applyFont="1" applyFill="1" applyAlignment="1">
      <alignment horizontal="right"/>
    </xf>
    <xf numFmtId="0" fontId="25" fillId="7" borderId="16" xfId="0" applyFont="1" applyFill="1" applyBorder="1"/>
    <xf numFmtId="168" fontId="25" fillId="7" borderId="16" xfId="0" applyNumberFormat="1" applyFont="1" applyFill="1" applyBorder="1"/>
    <xf numFmtId="0" fontId="25" fillId="7" borderId="0" xfId="0" applyFont="1" applyFill="1" applyBorder="1"/>
    <xf numFmtId="0" fontId="25" fillId="7" borderId="21" xfId="0" applyFont="1" applyFill="1" applyBorder="1"/>
    <xf numFmtId="168" fontId="25" fillId="7" borderId="21" xfId="0" applyNumberFormat="1" applyFont="1" applyFill="1" applyBorder="1"/>
    <xf numFmtId="168" fontId="25" fillId="7" borderId="0" xfId="0" applyNumberFormat="1" applyFont="1" applyFill="1" applyBorder="1"/>
    <xf numFmtId="0" fontId="25" fillId="7" borderId="20" xfId="0" applyFont="1" applyFill="1" applyBorder="1"/>
    <xf numFmtId="0" fontId="25" fillId="7" borderId="16" xfId="0" applyFont="1" applyFill="1" applyBorder="1" applyAlignment="1">
      <alignment horizontal="left" indent="1"/>
    </xf>
    <xf numFmtId="0" fontId="25" fillId="7" borderId="21" xfId="0" applyFont="1" applyFill="1" applyBorder="1" applyAlignment="1">
      <alignment horizontal="left" indent="1"/>
    </xf>
    <xf numFmtId="0" fontId="25" fillId="7" borderId="0" xfId="0" applyFont="1" applyFill="1" applyBorder="1" applyAlignment="1">
      <alignment horizontal="left" indent="1"/>
    </xf>
    <xf numFmtId="0" fontId="27" fillId="7" borderId="20" xfId="0" applyFont="1" applyFill="1" applyBorder="1"/>
    <xf numFmtId="168" fontId="27" fillId="7" borderId="20" xfId="0" applyNumberFormat="1" applyFont="1" applyFill="1" applyBorder="1"/>
    <xf numFmtId="165" fontId="13" fillId="0" borderId="0" xfId="0" applyNumberFormat="1" applyFont="1"/>
    <xf numFmtId="166" fontId="13" fillId="0" borderId="0" xfId="1" applyNumberFormat="1" applyFont="1" applyBorder="1" applyAlignment="1">
      <alignment horizontal="right"/>
    </xf>
    <xf numFmtId="0" fontId="13" fillId="7" borderId="0" xfId="0" applyFont="1" applyFill="1" applyBorder="1" applyAlignment="1">
      <alignment horizontal="left" wrapText="1" indent="1"/>
    </xf>
    <xf numFmtId="0" fontId="13" fillId="7" borderId="0" xfId="0" applyFont="1" applyFill="1" applyBorder="1" applyAlignment="1">
      <alignment horizontal="center"/>
    </xf>
    <xf numFmtId="0" fontId="16" fillId="7" borderId="0" xfId="0" applyFont="1" applyFill="1" applyBorder="1" applyAlignment="1">
      <alignment horizontal="center"/>
    </xf>
    <xf numFmtId="0" fontId="21" fillId="7" borderId="0" xfId="0" applyFont="1" applyFill="1" applyBorder="1"/>
    <xf numFmtId="0" fontId="13" fillId="7" borderId="0" xfId="0" applyFont="1" applyFill="1" applyBorder="1" applyAlignment="1">
      <alignment horizontal="left" wrapText="1"/>
    </xf>
    <xf numFmtId="0" fontId="13" fillId="7" borderId="0" xfId="0" applyFont="1" applyFill="1" applyBorder="1" applyAlignment="1">
      <alignment wrapText="1"/>
    </xf>
    <xf numFmtId="0" fontId="13" fillId="7" borderId="1" xfId="0" applyFont="1" applyFill="1" applyBorder="1" applyAlignment="1">
      <alignment horizontal="center" wrapText="1"/>
    </xf>
    <xf numFmtId="0" fontId="13" fillId="7" borderId="1" xfId="0" applyFont="1" applyFill="1" applyBorder="1" applyAlignment="1">
      <alignment horizontal="right" wrapText="1"/>
    </xf>
    <xf numFmtId="0" fontId="13" fillId="7" borderId="1" xfId="0" applyFont="1" applyFill="1" applyBorder="1" applyAlignment="1">
      <alignment horizontal="left" wrapText="1"/>
    </xf>
    <xf numFmtId="0" fontId="13" fillId="7" borderId="1" xfId="0" applyFont="1" applyFill="1" applyBorder="1" applyAlignment="1">
      <alignment wrapText="1"/>
    </xf>
    <xf numFmtId="0" fontId="13" fillId="7" borderId="0" xfId="0" applyFont="1" applyFill="1" applyAlignment="1">
      <alignment wrapText="1"/>
    </xf>
    <xf numFmtId="166" fontId="13" fillId="7" borderId="0" xfId="1" applyNumberFormat="1" applyFont="1" applyFill="1" applyBorder="1"/>
    <xf numFmtId="167" fontId="13" fillId="7" borderId="0" xfId="4" applyNumberFormat="1" applyFont="1" applyFill="1" applyBorder="1"/>
    <xf numFmtId="9" fontId="13" fillId="7" borderId="0" xfId="4" applyNumberFormat="1" applyFont="1" applyFill="1" applyBorder="1"/>
    <xf numFmtId="166" fontId="13" fillId="7" borderId="0" xfId="1" applyNumberFormat="1" applyFont="1" applyFill="1" applyBorder="1" applyAlignment="1">
      <alignment horizontal="right"/>
    </xf>
    <xf numFmtId="0" fontId="13" fillId="7" borderId="1" xfId="0" applyFont="1" applyFill="1" applyBorder="1"/>
    <xf numFmtId="0" fontId="13" fillId="7" borderId="1" xfId="0" applyFont="1" applyFill="1" applyBorder="1" applyAlignment="1">
      <alignment horizontal="center"/>
    </xf>
    <xf numFmtId="166" fontId="13" fillId="7" borderId="1" xfId="1" applyNumberFormat="1" applyFont="1" applyFill="1" applyBorder="1"/>
    <xf numFmtId="167" fontId="13" fillId="7" borderId="1" xfId="4" applyNumberFormat="1" applyFont="1" applyFill="1" applyBorder="1"/>
    <xf numFmtId="9" fontId="13" fillId="7" borderId="1" xfId="4" applyNumberFormat="1" applyFont="1" applyFill="1" applyBorder="1"/>
    <xf numFmtId="166" fontId="13" fillId="7" borderId="1" xfId="1" applyNumberFormat="1" applyFont="1" applyFill="1" applyBorder="1" applyAlignment="1">
      <alignment horizontal="right"/>
    </xf>
    <xf numFmtId="0" fontId="15" fillId="7" borderId="0" xfId="0" applyFont="1" applyFill="1" applyBorder="1"/>
    <xf numFmtId="0" fontId="15" fillId="7" borderId="0" xfId="0" applyFont="1" applyFill="1" applyBorder="1" applyAlignment="1">
      <alignment horizontal="center"/>
    </xf>
    <xf numFmtId="166" fontId="15" fillId="7" borderId="0" xfId="1" applyNumberFormat="1" applyFont="1" applyFill="1" applyBorder="1"/>
    <xf numFmtId="167" fontId="15" fillId="7" borderId="0" xfId="4" applyNumberFormat="1" applyFont="1" applyFill="1" applyBorder="1"/>
    <xf numFmtId="166" fontId="13" fillId="7" borderId="0" xfId="1" quotePrefix="1" applyNumberFormat="1" applyFont="1" applyFill="1" applyBorder="1"/>
    <xf numFmtId="0" fontId="16" fillId="7" borderId="1" xfId="0" applyFont="1" applyFill="1" applyBorder="1" applyAlignment="1">
      <alignment horizontal="center"/>
    </xf>
    <xf numFmtId="0" fontId="16" fillId="7" borderId="1" xfId="0" applyFont="1" applyFill="1" applyBorder="1" applyAlignment="1">
      <alignment horizontal="center" wrapText="1"/>
    </xf>
    <xf numFmtId="0" fontId="16" fillId="0" borderId="1" xfId="0" applyFont="1" applyBorder="1" applyAlignment="1">
      <alignment horizontal="center"/>
    </xf>
    <xf numFmtId="0" fontId="16" fillId="0" borderId="1" xfId="0" applyFont="1" applyFill="1" applyBorder="1" applyAlignment="1">
      <alignment horizontal="center" wrapText="1"/>
    </xf>
    <xf numFmtId="0" fontId="9" fillId="2" borderId="13" xfId="0" applyFont="1" applyFill="1" applyBorder="1" applyAlignment="1">
      <alignment horizontal="right"/>
    </xf>
    <xf numFmtId="0" fontId="9" fillId="0" borderId="15" xfId="0" applyFont="1" applyBorder="1" applyAlignment="1">
      <alignment horizontal="right"/>
    </xf>
    <xf numFmtId="0" fontId="9" fillId="0" borderId="12" xfId="0" applyFont="1" applyBorder="1" applyAlignment="1">
      <alignment horizontal="right"/>
    </xf>
    <xf numFmtId="0" fontId="0" fillId="2" borderId="13" xfId="0" applyFill="1" applyBorder="1" applyAlignment="1">
      <alignment horizontal="center" vertical="top"/>
    </xf>
    <xf numFmtId="0" fontId="0" fillId="2" borderId="15" xfId="0" applyFill="1" applyBorder="1" applyAlignment="1">
      <alignment horizontal="center" vertical="top"/>
    </xf>
    <xf numFmtId="0" fontId="0" fillId="2" borderId="12" xfId="0" applyFill="1" applyBorder="1" applyAlignment="1">
      <alignment horizontal="center" vertical="top"/>
    </xf>
    <xf numFmtId="0" fontId="0" fillId="2" borderId="4" xfId="0" applyFill="1" applyBorder="1" applyAlignment="1">
      <alignment horizontal="center"/>
    </xf>
    <xf numFmtId="0" fontId="0" fillId="2" borderId="16" xfId="0" applyFill="1" applyBorder="1" applyAlignment="1">
      <alignment horizontal="center"/>
    </xf>
    <xf numFmtId="0" fontId="0" fillId="2" borderId="8" xfId="0" applyFill="1" applyBorder="1" applyAlignment="1">
      <alignment horizontal="center"/>
    </xf>
    <xf numFmtId="0" fontId="0" fillId="2" borderId="11" xfId="0" applyFill="1" applyBorder="1" applyAlignment="1">
      <alignment horizontal="center" vertical="center"/>
    </xf>
    <xf numFmtId="0" fontId="0" fillId="2" borderId="0" xfId="0" applyFill="1" applyBorder="1" applyAlignment="1">
      <alignment horizontal="center" vertical="center"/>
    </xf>
    <xf numFmtId="0" fontId="0" fillId="2" borderId="10" xfId="0" applyFill="1" applyBorder="1" applyAlignment="1">
      <alignment horizontal="center" vertical="center"/>
    </xf>
    <xf numFmtId="0" fontId="0" fillId="2" borderId="14" xfId="0" applyFill="1" applyBorder="1" applyAlignment="1">
      <alignment horizontal="center"/>
    </xf>
    <xf numFmtId="0" fontId="0" fillId="2" borderId="1" xfId="0" applyFill="1" applyBorder="1" applyAlignment="1">
      <alignment horizontal="center"/>
    </xf>
    <xf numFmtId="0" fontId="0" fillId="2" borderId="9" xfId="0" applyFill="1" applyBorder="1" applyAlignment="1">
      <alignment horizontal="center"/>
    </xf>
  </cellXfs>
  <cellStyles count="6">
    <cellStyle name="Comma" xfId="1" builtinId="3"/>
    <cellStyle name="Comma [0]" xfId="2" builtinId="6"/>
    <cellStyle name="Normal" xfId="0" builtinId="0"/>
    <cellStyle name="Normal_China" xfId="3"/>
    <cellStyle name="Percent" xfId="4" builtinId="5"/>
    <cellStyle name="常规_IALA问卷 2007"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chartsheet" Target="chartsheets/sheet1.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worksheet" Target="worksheets/sheet4.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Arial"/>
                <a:ea typeface="Arial"/>
                <a:cs typeface="Arial"/>
              </a:defRPr>
            </a:pPr>
            <a:r>
              <a:rPr lang="en-US" sz="2000" b="1" i="0" u="none" strike="noStrike" baseline="0">
                <a:solidFill>
                  <a:srgbClr val="000000"/>
                </a:solidFill>
                <a:latin typeface="Arial Narrow"/>
              </a:rPr>
              <a:t>Aid Mix By National Authority</a:t>
            </a:r>
            <a:endParaRPr lang="en-US" sz="1600" b="1" i="0" u="none" strike="noStrike" baseline="0">
              <a:solidFill>
                <a:srgbClr val="000000"/>
              </a:solidFill>
              <a:latin typeface="Arial Narrow"/>
            </a:endParaRPr>
          </a:p>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Narrow"/>
              </a:rPr>
              <a:t>Sorted by total number of aids</a:t>
            </a:r>
          </a:p>
        </c:rich>
      </c:tx>
      <c:layout>
        <c:manualLayout>
          <c:xMode val="edge"/>
          <c:yMode val="edge"/>
          <c:x val="0.34073251942286348"/>
          <c:y val="0"/>
        </c:manualLayout>
      </c:layout>
      <c:spPr>
        <a:noFill/>
        <a:ln w="25400">
          <a:noFill/>
        </a:ln>
      </c:spPr>
    </c:title>
    <c:plotArea>
      <c:layout>
        <c:manualLayout>
          <c:layoutTarget val="inner"/>
          <c:xMode val="edge"/>
          <c:yMode val="edge"/>
          <c:x val="0.12430632630410655"/>
          <c:y val="0.12071778140293639"/>
          <c:w val="0.74583795782463924"/>
          <c:h val="0.77977161500815684"/>
        </c:manualLayout>
      </c:layout>
      <c:barChart>
        <c:barDir val="bar"/>
        <c:grouping val="stacked"/>
        <c:ser>
          <c:idx val="0"/>
          <c:order val="0"/>
          <c:tx>
            <c:strRef>
              <c:f>'Print Copy (2)'!$C$45</c:f>
              <c:strCache>
                <c:ptCount val="1"/>
              </c:strCache>
            </c:strRef>
          </c:tx>
          <c:spPr>
            <a:solidFill>
              <a:srgbClr val="9999FF"/>
            </a:solidFill>
            <a:ln w="12700">
              <a:solidFill>
                <a:srgbClr val="000000"/>
              </a:solidFill>
              <a:prstDash val="solid"/>
            </a:ln>
          </c:spPr>
          <c:cat>
            <c:numRef>
              <c:f>'Print Copy (2)'!$B$46:$B$79</c:f>
              <c:numCache>
                <c:formatCode>General</c:formatCode>
                <c:ptCount val="34"/>
              </c:numCache>
            </c:numRef>
          </c:cat>
          <c:val>
            <c:numRef>
              <c:f>'Print Copy (2)'!$C$46:$C$79</c:f>
              <c:numCache>
                <c:formatCode>General</c:formatCode>
                <c:ptCount val="34"/>
              </c:numCache>
            </c:numRef>
          </c:val>
        </c:ser>
        <c:ser>
          <c:idx val="1"/>
          <c:order val="1"/>
          <c:tx>
            <c:strRef>
              <c:f>'Print Copy (2)'!$D$45</c:f>
              <c:strCache>
                <c:ptCount val="1"/>
              </c:strCache>
            </c:strRef>
          </c:tx>
          <c:spPr>
            <a:solidFill>
              <a:srgbClr val="993366"/>
            </a:solidFill>
            <a:ln w="12700">
              <a:solidFill>
                <a:srgbClr val="000000"/>
              </a:solidFill>
              <a:prstDash val="solid"/>
            </a:ln>
          </c:spPr>
          <c:cat>
            <c:numRef>
              <c:f>'Print Copy (2)'!$B$46:$B$79</c:f>
              <c:numCache>
                <c:formatCode>General</c:formatCode>
                <c:ptCount val="34"/>
              </c:numCache>
            </c:numRef>
          </c:cat>
          <c:val>
            <c:numRef>
              <c:f>'Print Copy (2)'!$D$46:$D$79</c:f>
              <c:numCache>
                <c:formatCode>General</c:formatCode>
                <c:ptCount val="34"/>
              </c:numCache>
            </c:numRef>
          </c:val>
        </c:ser>
        <c:overlap val="100"/>
        <c:axId val="98179328"/>
        <c:axId val="98197504"/>
      </c:barChart>
      <c:catAx>
        <c:axId val="98179328"/>
        <c:scaling>
          <c:orientation val="minMax"/>
        </c:scaling>
        <c:axPos val="l"/>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98197504"/>
        <c:crosses val="autoZero"/>
        <c:auto val="1"/>
        <c:lblAlgn val="ctr"/>
        <c:lblOffset val="100"/>
        <c:tickLblSkip val="1"/>
        <c:tickMarkSkip val="1"/>
      </c:catAx>
      <c:valAx>
        <c:axId val="98197504"/>
        <c:scaling>
          <c:orientation val="minMax"/>
        </c:scaling>
        <c:axPos val="b"/>
        <c:numFmt formatCode="General" sourceLinked="1"/>
        <c:tickLblPos val="nextTo"/>
        <c:spPr>
          <a:ln w="3175">
            <a:solidFill>
              <a:srgbClr val="000000"/>
            </a:solidFill>
            <a:prstDash val="solid"/>
          </a:ln>
        </c:spPr>
        <c:txPr>
          <a:bodyPr rot="0" vert="horz"/>
          <a:lstStyle/>
          <a:p>
            <a:pPr>
              <a:defRPr sz="1600" b="0" i="0" u="none" strike="noStrike" baseline="0">
                <a:solidFill>
                  <a:srgbClr val="000000"/>
                </a:solidFill>
                <a:latin typeface="Arial Narrow"/>
                <a:ea typeface="Arial Narrow"/>
                <a:cs typeface="Arial Narrow"/>
              </a:defRPr>
            </a:pPr>
            <a:endParaRPr lang="en-US"/>
          </a:p>
        </c:txPr>
        <c:crossAx val="98179328"/>
        <c:crosses val="autoZero"/>
        <c:crossBetween val="between"/>
      </c:valAx>
      <c:spPr>
        <a:noFill/>
        <a:ln w="25400">
          <a:noFill/>
        </a:ln>
      </c:spPr>
    </c:plotArea>
    <c:legend>
      <c:legendPos val="r"/>
      <c:layout>
        <c:manualLayout>
          <c:xMode val="edge"/>
          <c:yMode val="edge"/>
          <c:x val="0.50499445061043291"/>
          <c:y val="0.19902120717781405"/>
          <c:w val="7.4361820199778036E-2"/>
          <c:h val="7.177814029363784E-2"/>
        </c:manualLayout>
      </c:layout>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sheetPr/>
  <sheetViews>
    <sheetView zoomScale="99" workbookViewId="0"/>
  </sheetViews>
  <pageMargins left="0.75" right="0.75" top="1" bottom="1" header="0.5" footer="0.5"/>
  <pageSetup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0.374</cdr:x>
      <cdr:y>0.3835</cdr:y>
    </cdr:from>
    <cdr:to>
      <cdr:x>0.82175</cdr:x>
      <cdr:y>0.49425</cdr:y>
    </cdr:to>
    <cdr:sp macro="" textlink="">
      <cdr:nvSpPr>
        <cdr:cNvPr id="3073" name="Text Box 1"/>
        <cdr:cNvSpPr txBox="1">
          <a:spLocks xmlns:a="http://schemas.openxmlformats.org/drawingml/2006/main" noChangeArrowheads="1"/>
        </cdr:cNvSpPr>
      </cdr:nvSpPr>
      <cdr:spPr bwMode="auto">
        <a:xfrm xmlns:a="http://schemas.openxmlformats.org/drawingml/2006/main">
          <a:off x="3625906" y="2239189"/>
          <a:ext cx="3308370" cy="6466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0" i="0" strike="noStrike">
              <a:solidFill>
                <a:srgbClr val="000000"/>
              </a:solidFill>
              <a:latin typeface="Arial Narrow"/>
            </a:rPr>
            <a:t>(A) = Data from National Authority</a:t>
          </a:r>
        </a:p>
        <a:p xmlns:a="http://schemas.openxmlformats.org/drawingml/2006/main">
          <a:pPr algn="l" rtl="0">
            <a:defRPr sz="1000"/>
          </a:pPr>
          <a:r>
            <a:rPr lang="en-US" sz="1000" b="0" i="0" strike="noStrike">
              <a:solidFill>
                <a:srgbClr val="000000"/>
              </a:solidFill>
              <a:latin typeface="Arial Narrow"/>
            </a:rPr>
            <a:t>(B) = Data from other Authorities such as private organization, and regional, provincial, and / or port authorities</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51</xdr:col>
      <xdr:colOff>0</xdr:colOff>
      <xdr:row>7</xdr:row>
      <xdr:rowOff>0</xdr:rowOff>
    </xdr:from>
    <xdr:to>
      <xdr:col>56</xdr:col>
      <xdr:colOff>47520</xdr:colOff>
      <xdr:row>17</xdr:row>
      <xdr:rowOff>154284</xdr:rowOff>
    </xdr:to>
    <xdr:pic>
      <xdr:nvPicPr>
        <xdr:cNvPr id="2" name="Picture 1"/>
        <xdr:cNvPicPr/>
      </xdr:nvPicPr>
      <xdr:blipFill>
        <a:blip xmlns:r="http://schemas.openxmlformats.org/officeDocument/2006/relationships" r:embed="rId1" cstate="print"/>
        <a:srcRect/>
        <a:stretch>
          <a:fillRect/>
        </a:stretch>
      </xdr:blipFill>
      <xdr:spPr bwMode="auto">
        <a:xfrm>
          <a:off x="31765875" y="1133475"/>
          <a:ext cx="3819420" cy="177353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pageSetUpPr fitToPage="1"/>
  </sheetPr>
  <dimension ref="B1:BA133"/>
  <sheetViews>
    <sheetView tabSelected="1" topLeftCell="AV1" workbookViewId="0">
      <selection activeCell="BA2" sqref="BA2"/>
    </sheetView>
  </sheetViews>
  <sheetFormatPr defaultRowHeight="12.75"/>
  <cols>
    <col min="1" max="1" width="2.7109375" style="45" customWidth="1"/>
    <col min="2" max="2" width="15.7109375" style="45" customWidth="1"/>
    <col min="3" max="3" width="6.140625" style="66" customWidth="1"/>
    <col min="4" max="4" width="9.140625" style="66"/>
    <col min="5" max="6" width="7.42578125" style="45" customWidth="1"/>
    <col min="7" max="7" width="2.7109375" style="45" customWidth="1"/>
    <col min="8" max="9" width="7.42578125" style="45" customWidth="1"/>
    <col min="10" max="10" width="2.7109375" style="45" customWidth="1"/>
    <col min="11" max="13" width="6" style="45" customWidth="1"/>
    <col min="14" max="14" width="2.7109375" style="45" customWidth="1"/>
    <col min="15" max="17" width="9.140625" style="45"/>
    <col min="18" max="18" width="2.7109375" style="45" customWidth="1"/>
    <col min="19" max="22" width="7.7109375" style="45" customWidth="1"/>
    <col min="23" max="23" width="2.7109375" style="45" customWidth="1"/>
    <col min="24" max="25" width="7.7109375" style="45" customWidth="1"/>
    <col min="26" max="26" width="2.7109375" style="45" customWidth="1"/>
    <col min="28" max="28" width="14" style="45" customWidth="1"/>
    <col min="29" max="29" width="15.7109375" style="45" customWidth="1"/>
    <col min="30" max="30" width="6.140625" style="45" customWidth="1"/>
    <col min="31" max="31" width="9.140625" style="45"/>
    <col min="32" max="33" width="7.42578125" style="45" customWidth="1"/>
    <col min="34" max="34" width="2.7109375" style="45" customWidth="1"/>
    <col min="35" max="36" width="7.42578125" style="45" customWidth="1"/>
    <col min="37" max="37" width="2.7109375" style="45" customWidth="1"/>
    <col min="38" max="40" width="6" style="45" customWidth="1"/>
    <col min="41" max="41" width="2.7109375" style="45" customWidth="1"/>
    <col min="42" max="44" width="9.140625" style="45"/>
    <col min="45" max="45" width="2.7109375" style="45" customWidth="1"/>
    <col min="46" max="49" width="7.7109375" style="45" customWidth="1"/>
    <col min="50" max="50" width="2.7109375" style="45" customWidth="1"/>
    <col min="51" max="51" width="7.7109375" style="45" customWidth="1"/>
    <col min="52" max="52" width="8.28515625" style="45" customWidth="1"/>
    <col min="53" max="16384" width="9.140625" style="45"/>
  </cols>
  <sheetData>
    <row r="1" spans="2:53">
      <c r="AB1" s="258"/>
      <c r="AD1" s="258"/>
      <c r="AE1" s="258"/>
      <c r="AF1" s="258"/>
      <c r="AG1" s="258"/>
      <c r="AH1" s="258"/>
      <c r="AI1" s="258"/>
      <c r="AJ1" s="258"/>
      <c r="AK1" s="258"/>
      <c r="AL1" s="258"/>
      <c r="AM1" s="258"/>
      <c r="AN1" s="258"/>
      <c r="AO1" s="258"/>
      <c r="AP1" s="258"/>
      <c r="AQ1" s="258"/>
      <c r="AR1" s="258"/>
      <c r="AS1" s="258"/>
      <c r="AT1" s="258"/>
      <c r="AU1" s="258"/>
      <c r="AV1" s="258"/>
      <c r="AW1" s="258"/>
      <c r="AX1" s="258"/>
      <c r="AY1" s="258"/>
      <c r="AZ1" s="258" t="s">
        <v>413</v>
      </c>
      <c r="BA1" s="258"/>
    </row>
    <row r="2" spans="2:53" ht="14.25" customHeight="1">
      <c r="B2" s="59"/>
      <c r="C2" s="81"/>
      <c r="D2" s="85"/>
      <c r="E2" s="304" t="s">
        <v>207</v>
      </c>
      <c r="F2" s="304"/>
      <c r="G2" s="214"/>
      <c r="H2" s="304" t="s">
        <v>212</v>
      </c>
      <c r="I2" s="304"/>
      <c r="J2" s="214"/>
      <c r="K2" s="304" t="s">
        <v>217</v>
      </c>
      <c r="L2" s="304"/>
      <c r="M2" s="304"/>
      <c r="N2" s="214"/>
      <c r="O2" s="304" t="s">
        <v>219</v>
      </c>
      <c r="P2" s="304"/>
      <c r="Q2" s="304"/>
      <c r="R2" s="215"/>
      <c r="S2" s="304" t="s">
        <v>125</v>
      </c>
      <c r="T2" s="304"/>
      <c r="U2" s="304"/>
      <c r="V2" s="304"/>
      <c r="W2" s="215"/>
      <c r="X2" s="305" t="s">
        <v>226</v>
      </c>
      <c r="Y2" s="305"/>
      <c r="AA2" s="45"/>
      <c r="AB2" s="258"/>
      <c r="AC2" s="276"/>
      <c r="AD2" s="277"/>
      <c r="AE2" s="259"/>
      <c r="AF2" s="302" t="s">
        <v>207</v>
      </c>
      <c r="AG2" s="302"/>
      <c r="AH2" s="278"/>
      <c r="AI2" s="302" t="s">
        <v>212</v>
      </c>
      <c r="AJ2" s="302"/>
      <c r="AK2" s="278"/>
      <c r="AL2" s="302" t="s">
        <v>217</v>
      </c>
      <c r="AM2" s="302"/>
      <c r="AN2" s="302"/>
      <c r="AO2" s="278"/>
      <c r="AP2" s="302" t="s">
        <v>219</v>
      </c>
      <c r="AQ2" s="302"/>
      <c r="AR2" s="302"/>
      <c r="AS2" s="279"/>
      <c r="AT2" s="302" t="s">
        <v>125</v>
      </c>
      <c r="AU2" s="302"/>
      <c r="AV2" s="302"/>
      <c r="AW2" s="302"/>
      <c r="AX2" s="279"/>
      <c r="AY2" s="303" t="s">
        <v>226</v>
      </c>
      <c r="AZ2" s="303"/>
      <c r="BA2" s="258"/>
    </row>
    <row r="3" spans="2:53" s="67" customFormat="1" ht="38.25">
      <c r="B3" s="86"/>
      <c r="C3" s="69" t="s">
        <v>244</v>
      </c>
      <c r="D3" s="70" t="s">
        <v>250</v>
      </c>
      <c r="E3" s="71" t="s">
        <v>208</v>
      </c>
      <c r="F3" s="71" t="s">
        <v>209</v>
      </c>
      <c r="G3" s="72"/>
      <c r="H3" s="71" t="s">
        <v>236</v>
      </c>
      <c r="I3" s="71" t="s">
        <v>43</v>
      </c>
      <c r="J3" s="71"/>
      <c r="K3" s="71" t="s">
        <v>56</v>
      </c>
      <c r="L3" s="71" t="s">
        <v>57</v>
      </c>
      <c r="M3" s="71" t="s">
        <v>58</v>
      </c>
      <c r="N3" s="71"/>
      <c r="O3" s="71" t="s">
        <v>220</v>
      </c>
      <c r="P3" s="71" t="s">
        <v>243</v>
      </c>
      <c r="Q3" s="71" t="s">
        <v>221</v>
      </c>
      <c r="R3" s="73"/>
      <c r="S3" s="74" t="s">
        <v>222</v>
      </c>
      <c r="T3" s="74" t="s">
        <v>223</v>
      </c>
      <c r="U3" s="74" t="s">
        <v>224</v>
      </c>
      <c r="V3" s="74" t="s">
        <v>225</v>
      </c>
      <c r="W3" s="73"/>
      <c r="X3" s="74" t="s">
        <v>227</v>
      </c>
      <c r="Y3" s="74" t="s">
        <v>251</v>
      </c>
      <c r="AB3" s="280"/>
      <c r="AC3" s="281"/>
      <c r="AD3" s="282" t="s">
        <v>244</v>
      </c>
      <c r="AE3" s="283" t="s">
        <v>250</v>
      </c>
      <c r="AF3" s="283" t="s">
        <v>208</v>
      </c>
      <c r="AG3" s="283" t="s">
        <v>209</v>
      </c>
      <c r="AH3" s="284"/>
      <c r="AI3" s="283" t="s">
        <v>236</v>
      </c>
      <c r="AJ3" s="283" t="s">
        <v>43</v>
      </c>
      <c r="AK3" s="283"/>
      <c r="AL3" s="283" t="s">
        <v>56</v>
      </c>
      <c r="AM3" s="283" t="s">
        <v>57</v>
      </c>
      <c r="AN3" s="283" t="s">
        <v>58</v>
      </c>
      <c r="AO3" s="283"/>
      <c r="AP3" s="283" t="s">
        <v>220</v>
      </c>
      <c r="AQ3" s="283" t="s">
        <v>243</v>
      </c>
      <c r="AR3" s="283" t="s">
        <v>221</v>
      </c>
      <c r="AS3" s="285"/>
      <c r="AT3" s="284" t="s">
        <v>222</v>
      </c>
      <c r="AU3" s="284" t="s">
        <v>223</v>
      </c>
      <c r="AV3" s="284" t="s">
        <v>224</v>
      </c>
      <c r="AW3" s="284" t="s">
        <v>225</v>
      </c>
      <c r="AX3" s="285"/>
      <c r="AY3" s="284" t="s">
        <v>227</v>
      </c>
      <c r="AZ3" s="284" t="s">
        <v>251</v>
      </c>
      <c r="BA3" s="286"/>
    </row>
    <row r="4" spans="2:53" ht="14.25" customHeight="1">
      <c r="B4" s="85" t="str">
        <f>B57&amp;" "&amp;2008</f>
        <v>Algeria (A) 2008</v>
      </c>
      <c r="C4" s="81" t="str">
        <f>IF(AM60=1,"A","B")</f>
        <v>A</v>
      </c>
      <c r="D4" s="82">
        <f>F57</f>
        <v>230</v>
      </c>
      <c r="E4" s="83">
        <f>D57</f>
        <v>31</v>
      </c>
      <c r="F4" s="83">
        <f>E57</f>
        <v>199</v>
      </c>
      <c r="G4" s="84"/>
      <c r="H4" s="83">
        <f>K57</f>
        <v>230</v>
      </c>
      <c r="I4" s="83">
        <f>L57</f>
        <v>0</v>
      </c>
      <c r="J4" s="84"/>
      <c r="K4" s="83">
        <f>Q57</f>
        <v>0</v>
      </c>
      <c r="L4" s="83">
        <f>R57</f>
        <v>0</v>
      </c>
      <c r="M4" s="83">
        <f>S57</f>
        <v>0</v>
      </c>
      <c r="N4" s="83"/>
      <c r="O4" s="83">
        <f>W57</f>
        <v>0</v>
      </c>
      <c r="P4" s="83">
        <f>X57</f>
        <v>0</v>
      </c>
      <c r="Q4" s="83">
        <f>Y57</f>
        <v>0</v>
      </c>
      <c r="R4" s="85"/>
      <c r="S4" s="83">
        <f>AB57</f>
        <v>0</v>
      </c>
      <c r="T4" s="83">
        <f t="shared" ref="T4:T45" si="0">AC60</f>
        <v>1</v>
      </c>
      <c r="U4" s="84">
        <f t="shared" ref="U4:U45" si="1">AD60</f>
        <v>0.39</v>
      </c>
      <c r="V4" s="84">
        <f t="shared" ref="V4:V45" si="2">AE60</f>
        <v>0.6</v>
      </c>
      <c r="W4" s="85"/>
      <c r="X4" s="275">
        <f>AH60</f>
        <v>84</v>
      </c>
      <c r="Y4" s="275">
        <f>AI60</f>
        <v>82</v>
      </c>
      <c r="AA4" s="45"/>
      <c r="AB4" s="258"/>
      <c r="AC4" s="259" t="s">
        <v>331</v>
      </c>
      <c r="AD4" s="277" t="s">
        <v>246</v>
      </c>
      <c r="AE4" s="287">
        <v>230</v>
      </c>
      <c r="AF4" s="287">
        <v>31</v>
      </c>
      <c r="AG4" s="287">
        <v>199</v>
      </c>
      <c r="AH4" s="288"/>
      <c r="AI4" s="287">
        <v>230</v>
      </c>
      <c r="AJ4" s="287">
        <v>0</v>
      </c>
      <c r="AK4" s="288"/>
      <c r="AL4" s="287">
        <v>0</v>
      </c>
      <c r="AM4" s="287">
        <v>0</v>
      </c>
      <c r="AN4" s="287">
        <v>0</v>
      </c>
      <c r="AO4" s="287"/>
      <c r="AP4" s="287">
        <v>0</v>
      </c>
      <c r="AQ4" s="287">
        <v>0</v>
      </c>
      <c r="AR4" s="287">
        <v>0</v>
      </c>
      <c r="AS4" s="259"/>
      <c r="AT4" s="287">
        <v>0</v>
      </c>
      <c r="AU4" s="287">
        <v>1</v>
      </c>
      <c r="AV4" s="289">
        <v>0.39</v>
      </c>
      <c r="AW4" s="289">
        <v>0.6</v>
      </c>
      <c r="AX4" s="259"/>
      <c r="AY4" s="290">
        <v>84</v>
      </c>
      <c r="AZ4" s="290">
        <v>82</v>
      </c>
      <c r="BA4" s="258"/>
    </row>
    <row r="5" spans="2:53" ht="18.75" customHeight="1">
      <c r="B5" s="85" t="str">
        <f t="shared" ref="B5:B34" si="3">B58&amp;" "&amp;2008</f>
        <v>Argentina (A) 2008</v>
      </c>
      <c r="C5" s="81" t="str">
        <f t="shared" ref="C5:C38" si="4">IF(AM61=1,"A","B")</f>
        <v>B</v>
      </c>
      <c r="D5" s="82">
        <f t="shared" ref="D5:D38" si="5">F58</f>
        <v>543</v>
      </c>
      <c r="E5" s="83">
        <f t="shared" ref="E5:F5" si="6">D58</f>
        <v>89</v>
      </c>
      <c r="F5" s="83">
        <f t="shared" si="6"/>
        <v>454</v>
      </c>
      <c r="G5" s="84"/>
      <c r="H5" s="83">
        <f t="shared" ref="H5:I5" si="7">K58</f>
        <v>356</v>
      </c>
      <c r="I5" s="83">
        <f t="shared" si="7"/>
        <v>187</v>
      </c>
      <c r="J5" s="84"/>
      <c r="K5" s="83">
        <f t="shared" ref="K5:M5" si="8">Q58</f>
        <v>0</v>
      </c>
      <c r="L5" s="83">
        <f t="shared" si="8"/>
        <v>0</v>
      </c>
      <c r="M5" s="83">
        <f t="shared" si="8"/>
        <v>4</v>
      </c>
      <c r="N5" s="83"/>
      <c r="O5" s="83">
        <f t="shared" ref="O5:Q5" si="9">W58</f>
        <v>3</v>
      </c>
      <c r="P5" s="83">
        <f t="shared" si="9"/>
        <v>0</v>
      </c>
      <c r="Q5" s="83">
        <f t="shared" si="9"/>
        <v>0</v>
      </c>
      <c r="R5" s="85"/>
      <c r="S5" s="83">
        <f t="shared" ref="S5" si="10">AB58</f>
        <v>0</v>
      </c>
      <c r="T5" s="83">
        <f t="shared" si="0"/>
        <v>0</v>
      </c>
      <c r="U5" s="84">
        <f t="shared" si="1"/>
        <v>0</v>
      </c>
      <c r="V5" s="84">
        <f t="shared" si="2"/>
        <v>0</v>
      </c>
      <c r="W5" s="85"/>
      <c r="X5" s="275">
        <f t="shared" ref="X5:Y5" si="11">AH61</f>
        <v>0</v>
      </c>
      <c r="Y5" s="275">
        <f t="shared" si="11"/>
        <v>75</v>
      </c>
      <c r="AA5" s="45"/>
      <c r="AB5" s="258"/>
      <c r="AC5" s="259" t="s">
        <v>398</v>
      </c>
      <c r="AD5" s="277" t="s">
        <v>245</v>
      </c>
      <c r="AE5" s="287">
        <v>543</v>
      </c>
      <c r="AF5" s="287">
        <v>89</v>
      </c>
      <c r="AG5" s="287">
        <v>454</v>
      </c>
      <c r="AH5" s="288"/>
      <c r="AI5" s="287">
        <v>356</v>
      </c>
      <c r="AJ5" s="287">
        <v>187</v>
      </c>
      <c r="AK5" s="288"/>
      <c r="AL5" s="287">
        <v>0</v>
      </c>
      <c r="AM5" s="287">
        <v>0</v>
      </c>
      <c r="AN5" s="287">
        <v>4</v>
      </c>
      <c r="AO5" s="287"/>
      <c r="AP5" s="287">
        <v>3</v>
      </c>
      <c r="AQ5" s="287">
        <v>0</v>
      </c>
      <c r="AR5" s="287">
        <v>0</v>
      </c>
      <c r="AS5" s="259"/>
      <c r="AT5" s="287">
        <v>0</v>
      </c>
      <c r="AU5" s="287">
        <v>0</v>
      </c>
      <c r="AV5" s="289">
        <v>0</v>
      </c>
      <c r="AW5" s="289">
        <v>0</v>
      </c>
      <c r="AX5" s="259"/>
      <c r="AY5" s="290">
        <v>0</v>
      </c>
      <c r="AZ5" s="290">
        <v>75</v>
      </c>
      <c r="BA5" s="258"/>
    </row>
    <row r="6" spans="2:53" ht="15.75" customHeight="1">
      <c r="B6" s="85" t="str">
        <f t="shared" si="3"/>
        <v>Argentina (B) 2008</v>
      </c>
      <c r="C6" s="81" t="str">
        <f t="shared" si="4"/>
        <v>B</v>
      </c>
      <c r="D6" s="82">
        <f t="shared" si="5"/>
        <v>1544</v>
      </c>
      <c r="E6" s="83">
        <f t="shared" ref="E6:F6" si="12">D59</f>
        <v>1301</v>
      </c>
      <c r="F6" s="83">
        <f t="shared" si="12"/>
        <v>243</v>
      </c>
      <c r="G6" s="84"/>
      <c r="H6" s="83">
        <f t="shared" ref="H6:I6" si="13">K59</f>
        <v>1246</v>
      </c>
      <c r="I6" s="83">
        <f t="shared" si="13"/>
        <v>298</v>
      </c>
      <c r="J6" s="84"/>
      <c r="K6" s="83">
        <f t="shared" ref="K6:M6" si="14">Q59</f>
        <v>0</v>
      </c>
      <c r="L6" s="83">
        <f t="shared" si="14"/>
        <v>0</v>
      </c>
      <c r="M6" s="83">
        <f t="shared" si="14"/>
        <v>13</v>
      </c>
      <c r="N6" s="83"/>
      <c r="O6" s="83">
        <f t="shared" ref="O6:Q6" si="15">W59</f>
        <v>10</v>
      </c>
      <c r="P6" s="83">
        <f t="shared" si="15"/>
        <v>14</v>
      </c>
      <c r="Q6" s="83">
        <f t="shared" si="15"/>
        <v>16</v>
      </c>
      <c r="R6" s="85"/>
      <c r="S6" s="83">
        <f t="shared" ref="S6" si="16">AB59</f>
        <v>0</v>
      </c>
      <c r="T6" s="83">
        <f t="shared" si="0"/>
        <v>0</v>
      </c>
      <c r="U6" s="84">
        <f t="shared" si="1"/>
        <v>0.51</v>
      </c>
      <c r="V6" s="84">
        <f t="shared" si="2"/>
        <v>0.1</v>
      </c>
      <c r="W6" s="85"/>
      <c r="X6" s="275">
        <f t="shared" ref="X6:Y6" si="17">AH62</f>
        <v>95</v>
      </c>
      <c r="Y6" s="275">
        <f t="shared" si="17"/>
        <v>0</v>
      </c>
      <c r="AA6" s="45"/>
      <c r="AB6" s="258"/>
      <c r="AC6" s="259" t="s">
        <v>399</v>
      </c>
      <c r="AD6" s="277" t="s">
        <v>245</v>
      </c>
      <c r="AE6" s="287">
        <v>1544</v>
      </c>
      <c r="AF6" s="287">
        <v>1301</v>
      </c>
      <c r="AG6" s="287">
        <v>243</v>
      </c>
      <c r="AH6" s="288"/>
      <c r="AI6" s="287">
        <v>1246</v>
      </c>
      <c r="AJ6" s="287">
        <v>298</v>
      </c>
      <c r="AK6" s="288"/>
      <c r="AL6" s="287">
        <v>0</v>
      </c>
      <c r="AM6" s="287">
        <v>0</v>
      </c>
      <c r="AN6" s="287">
        <v>13</v>
      </c>
      <c r="AO6" s="287"/>
      <c r="AP6" s="287">
        <v>10</v>
      </c>
      <c r="AQ6" s="287">
        <v>14</v>
      </c>
      <c r="AR6" s="287">
        <v>16</v>
      </c>
      <c r="AS6" s="259"/>
      <c r="AT6" s="287">
        <v>0</v>
      </c>
      <c r="AU6" s="287">
        <v>0</v>
      </c>
      <c r="AV6" s="289">
        <v>0.51</v>
      </c>
      <c r="AW6" s="289">
        <v>0.1</v>
      </c>
      <c r="AX6" s="259"/>
      <c r="AY6" s="290">
        <v>95</v>
      </c>
      <c r="AZ6" s="290">
        <v>0</v>
      </c>
      <c r="BA6" s="258"/>
    </row>
    <row r="7" spans="2:53" ht="15.75" customHeight="1">
      <c r="B7" s="85" t="str">
        <f t="shared" si="3"/>
        <v>Australia (A) 2008</v>
      </c>
      <c r="C7" s="81" t="str">
        <f t="shared" si="4"/>
        <v>A</v>
      </c>
      <c r="D7" s="82">
        <f t="shared" si="5"/>
        <v>330</v>
      </c>
      <c r="E7" s="83">
        <f t="shared" ref="E7:F7" si="18">D60</f>
        <v>50</v>
      </c>
      <c r="F7" s="83">
        <f t="shared" si="18"/>
        <v>280</v>
      </c>
      <c r="G7" s="84"/>
      <c r="H7" s="83">
        <f t="shared" ref="H7:I7" si="19">K60</f>
        <v>322</v>
      </c>
      <c r="I7" s="83">
        <f t="shared" si="19"/>
        <v>8</v>
      </c>
      <c r="J7" s="84"/>
      <c r="K7" s="83">
        <f t="shared" ref="K7:M7" si="20">Q60</f>
        <v>0</v>
      </c>
      <c r="L7" s="83">
        <f t="shared" si="20"/>
        <v>0</v>
      </c>
      <c r="M7" s="83">
        <f t="shared" si="20"/>
        <v>0</v>
      </c>
      <c r="N7" s="83"/>
      <c r="O7" s="83">
        <f t="shared" ref="O7:Q7" si="21">W60</f>
        <v>46</v>
      </c>
      <c r="P7" s="83">
        <f t="shared" si="21"/>
        <v>28</v>
      </c>
      <c r="Q7" s="83">
        <f t="shared" si="21"/>
        <v>0</v>
      </c>
      <c r="R7" s="85"/>
      <c r="S7" s="83">
        <f t="shared" ref="S7" si="22">AB60</f>
        <v>0</v>
      </c>
      <c r="T7" s="83">
        <f t="shared" si="0"/>
        <v>1</v>
      </c>
      <c r="U7" s="84">
        <f t="shared" si="1"/>
        <v>0.15</v>
      </c>
      <c r="V7" s="84">
        <f t="shared" si="2"/>
        <v>0.16</v>
      </c>
      <c r="W7" s="85"/>
      <c r="X7" s="275">
        <f t="shared" ref="X7:Y7" si="23">AH63</f>
        <v>8</v>
      </c>
      <c r="Y7" s="275">
        <f t="shared" si="23"/>
        <v>0</v>
      </c>
      <c r="AA7" s="45"/>
      <c r="AB7" s="258"/>
      <c r="AC7" s="259" t="s">
        <v>354</v>
      </c>
      <c r="AD7" s="277" t="s">
        <v>246</v>
      </c>
      <c r="AE7" s="287">
        <v>330</v>
      </c>
      <c r="AF7" s="287">
        <v>50</v>
      </c>
      <c r="AG7" s="287">
        <v>280</v>
      </c>
      <c r="AH7" s="288"/>
      <c r="AI7" s="287">
        <v>322</v>
      </c>
      <c r="AJ7" s="287">
        <v>8</v>
      </c>
      <c r="AK7" s="288"/>
      <c r="AL7" s="287">
        <v>0</v>
      </c>
      <c r="AM7" s="287">
        <v>0</v>
      </c>
      <c r="AN7" s="287">
        <v>0</v>
      </c>
      <c r="AO7" s="287"/>
      <c r="AP7" s="287">
        <v>46</v>
      </c>
      <c r="AQ7" s="287">
        <v>28</v>
      </c>
      <c r="AR7" s="287">
        <v>0</v>
      </c>
      <c r="AS7" s="259"/>
      <c r="AT7" s="287">
        <v>0</v>
      </c>
      <c r="AU7" s="287">
        <v>1</v>
      </c>
      <c r="AV7" s="289">
        <v>0.15</v>
      </c>
      <c r="AW7" s="289">
        <v>0.16</v>
      </c>
      <c r="AX7" s="259"/>
      <c r="AY7" s="290">
        <v>8</v>
      </c>
      <c r="AZ7" s="290">
        <v>0</v>
      </c>
      <c r="BA7" s="258"/>
    </row>
    <row r="8" spans="2:53" ht="15.75" customHeight="1">
      <c r="B8" s="85" t="str">
        <f t="shared" si="3"/>
        <v>Canada (A) 2008</v>
      </c>
      <c r="C8" s="81" t="str">
        <f t="shared" si="4"/>
        <v>B</v>
      </c>
      <c r="D8" s="82">
        <f t="shared" si="5"/>
        <v>17136</v>
      </c>
      <c r="E8" s="83">
        <f t="shared" ref="E8:F8" si="24">D61</f>
        <v>10359</v>
      </c>
      <c r="F8" s="83">
        <f t="shared" si="24"/>
        <v>6777</v>
      </c>
      <c r="G8" s="84"/>
      <c r="H8" s="83">
        <f t="shared" ref="H8:I8" si="25">K61</f>
        <v>7493</v>
      </c>
      <c r="I8" s="83">
        <f t="shared" si="25"/>
        <v>9643</v>
      </c>
      <c r="J8" s="84"/>
      <c r="K8" s="83">
        <f t="shared" ref="K8:M8" si="26">Q61</f>
        <v>243</v>
      </c>
      <c r="L8" s="83">
        <f t="shared" si="26"/>
        <v>118</v>
      </c>
      <c r="M8" s="83">
        <f t="shared" si="26"/>
        <v>148</v>
      </c>
      <c r="N8" s="83"/>
      <c r="O8" s="83">
        <f t="shared" ref="O8:Q8" si="27">W61</f>
        <v>108</v>
      </c>
      <c r="P8" s="83">
        <f t="shared" si="27"/>
        <v>13</v>
      </c>
      <c r="Q8" s="83">
        <f t="shared" si="27"/>
        <v>0</v>
      </c>
      <c r="R8" s="85"/>
      <c r="S8" s="83">
        <f t="shared" ref="S8" si="28">AB61</f>
        <v>0</v>
      </c>
      <c r="T8" s="83">
        <f t="shared" si="0"/>
        <v>4</v>
      </c>
      <c r="U8" s="84">
        <f t="shared" si="1"/>
        <v>0.9</v>
      </c>
      <c r="V8" s="84">
        <f t="shared" si="2"/>
        <v>0.75</v>
      </c>
      <c r="W8" s="85"/>
      <c r="X8" s="275">
        <f t="shared" ref="X8:Y8" si="29">AH64</f>
        <v>800</v>
      </c>
      <c r="Y8" s="275">
        <f t="shared" si="29"/>
        <v>127</v>
      </c>
      <c r="AA8" s="45"/>
      <c r="AB8" s="258"/>
      <c r="AC8" s="259" t="s">
        <v>400</v>
      </c>
      <c r="AD8" s="277" t="s">
        <v>245</v>
      </c>
      <c r="AE8" s="287">
        <v>17136</v>
      </c>
      <c r="AF8" s="287">
        <v>10359</v>
      </c>
      <c r="AG8" s="287">
        <v>6777</v>
      </c>
      <c r="AH8" s="288"/>
      <c r="AI8" s="287">
        <v>7493</v>
      </c>
      <c r="AJ8" s="287">
        <v>9643</v>
      </c>
      <c r="AK8" s="288"/>
      <c r="AL8" s="287">
        <v>243</v>
      </c>
      <c r="AM8" s="287">
        <v>118</v>
      </c>
      <c r="AN8" s="287">
        <v>148</v>
      </c>
      <c r="AO8" s="287"/>
      <c r="AP8" s="287">
        <v>108</v>
      </c>
      <c r="AQ8" s="287">
        <v>13</v>
      </c>
      <c r="AR8" s="287">
        <v>0</v>
      </c>
      <c r="AS8" s="259"/>
      <c r="AT8" s="287">
        <v>0</v>
      </c>
      <c r="AU8" s="287">
        <v>4</v>
      </c>
      <c r="AV8" s="289">
        <v>0.9</v>
      </c>
      <c r="AW8" s="289">
        <v>0.75</v>
      </c>
      <c r="AX8" s="259"/>
      <c r="AY8" s="290">
        <v>800</v>
      </c>
      <c r="AZ8" s="290">
        <v>127</v>
      </c>
      <c r="BA8" s="258"/>
    </row>
    <row r="9" spans="2:53" ht="15.75" customHeight="1">
      <c r="B9" s="85" t="str">
        <f t="shared" si="3"/>
        <v>Canada (B) 2008</v>
      </c>
      <c r="C9" s="81" t="str">
        <f t="shared" si="4"/>
        <v>B</v>
      </c>
      <c r="D9" s="82">
        <f t="shared" si="5"/>
        <v>3729</v>
      </c>
      <c r="E9" s="83">
        <f t="shared" ref="E9:F9" si="30">D62</f>
        <v>2942</v>
      </c>
      <c r="F9" s="83">
        <f t="shared" si="30"/>
        <v>787</v>
      </c>
      <c r="G9" s="84"/>
      <c r="H9" s="83">
        <f t="shared" ref="H9:I9" si="31">K62</f>
        <v>689</v>
      </c>
      <c r="I9" s="83">
        <f t="shared" si="31"/>
        <v>3040</v>
      </c>
      <c r="J9" s="84"/>
      <c r="K9" s="83">
        <f t="shared" ref="K9:M9" si="32">Q62</f>
        <v>5</v>
      </c>
      <c r="L9" s="83">
        <f t="shared" si="32"/>
        <v>0</v>
      </c>
      <c r="M9" s="83">
        <f t="shared" si="32"/>
        <v>2</v>
      </c>
      <c r="N9" s="83"/>
      <c r="O9" s="83">
        <f t="shared" ref="O9:Q9" si="33">W62</f>
        <v>3</v>
      </c>
      <c r="P9" s="83">
        <f t="shared" si="33"/>
        <v>0</v>
      </c>
      <c r="Q9" s="83">
        <f t="shared" si="33"/>
        <v>0</v>
      </c>
      <c r="R9" s="85"/>
      <c r="S9" s="83">
        <f t="shared" ref="S9" si="34">AB62</f>
        <v>0</v>
      </c>
      <c r="T9" s="83">
        <f t="shared" si="0"/>
        <v>0</v>
      </c>
      <c r="U9" s="84">
        <f t="shared" si="1"/>
        <v>0</v>
      </c>
      <c r="V9" s="84">
        <f t="shared" si="2"/>
        <v>0</v>
      </c>
      <c r="W9" s="85"/>
      <c r="X9" s="275" t="s">
        <v>397</v>
      </c>
      <c r="Y9" s="275">
        <f>AI65</f>
        <v>0</v>
      </c>
      <c r="AA9" s="45"/>
      <c r="AB9" s="258"/>
      <c r="AC9" s="259" t="s">
        <v>401</v>
      </c>
      <c r="AD9" s="277" t="s">
        <v>245</v>
      </c>
      <c r="AE9" s="287">
        <v>3729</v>
      </c>
      <c r="AF9" s="287">
        <v>2942</v>
      </c>
      <c r="AG9" s="287">
        <v>787</v>
      </c>
      <c r="AH9" s="288"/>
      <c r="AI9" s="287">
        <v>689</v>
      </c>
      <c r="AJ9" s="287">
        <v>3040</v>
      </c>
      <c r="AK9" s="288"/>
      <c r="AL9" s="287">
        <v>5</v>
      </c>
      <c r="AM9" s="287">
        <v>0</v>
      </c>
      <c r="AN9" s="287">
        <v>2</v>
      </c>
      <c r="AO9" s="287"/>
      <c r="AP9" s="287">
        <v>3</v>
      </c>
      <c r="AQ9" s="287">
        <v>0</v>
      </c>
      <c r="AR9" s="287">
        <v>0</v>
      </c>
      <c r="AS9" s="259"/>
      <c r="AT9" s="287">
        <v>0</v>
      </c>
      <c r="AU9" s="287">
        <v>0</v>
      </c>
      <c r="AV9" s="289">
        <v>0</v>
      </c>
      <c r="AW9" s="289">
        <v>0</v>
      </c>
      <c r="AX9" s="259"/>
      <c r="AY9" s="290" t="s">
        <v>397</v>
      </c>
      <c r="AZ9" s="290">
        <v>0</v>
      </c>
      <c r="BA9" s="258"/>
    </row>
    <row r="10" spans="2:53" ht="15.75" customHeight="1">
      <c r="B10" s="85" t="str">
        <f t="shared" si="3"/>
        <v>Chile (A) 2008</v>
      </c>
      <c r="C10" s="81" t="str">
        <f t="shared" si="4"/>
        <v>B</v>
      </c>
      <c r="D10" s="82">
        <f t="shared" si="5"/>
        <v>1039</v>
      </c>
      <c r="E10" s="83">
        <f t="shared" ref="E10:F10" si="35">D63</f>
        <v>116</v>
      </c>
      <c r="F10" s="83">
        <f t="shared" si="35"/>
        <v>923</v>
      </c>
      <c r="G10" s="84"/>
      <c r="H10" s="83">
        <f t="shared" ref="H10:I10" si="36">K63</f>
        <v>735</v>
      </c>
      <c r="I10" s="83">
        <f t="shared" si="36"/>
        <v>304</v>
      </c>
      <c r="J10" s="84"/>
      <c r="K10" s="83">
        <f t="shared" ref="K10:M10" si="37">Q63</f>
        <v>0</v>
      </c>
      <c r="L10" s="83">
        <f t="shared" si="37"/>
        <v>0</v>
      </c>
      <c r="M10" s="83">
        <f t="shared" si="37"/>
        <v>7</v>
      </c>
      <c r="N10" s="83"/>
      <c r="O10" s="83">
        <f t="shared" ref="O10:Q10" si="38">W63</f>
        <v>24</v>
      </c>
      <c r="P10" s="83">
        <f t="shared" si="38"/>
        <v>0</v>
      </c>
      <c r="Q10" s="83">
        <f t="shared" si="38"/>
        <v>0</v>
      </c>
      <c r="R10" s="85"/>
      <c r="S10" s="83">
        <f t="shared" ref="S10" si="39">AB63</f>
        <v>0</v>
      </c>
      <c r="T10" s="83">
        <f t="shared" si="0"/>
        <v>0</v>
      </c>
      <c r="U10" s="84">
        <f t="shared" si="1"/>
        <v>0.17</v>
      </c>
      <c r="V10" s="84">
        <f t="shared" si="2"/>
        <v>0.27</v>
      </c>
      <c r="W10" s="85"/>
      <c r="X10" s="275">
        <f t="shared" ref="X10:Y10" si="40">AH66</f>
        <v>22</v>
      </c>
      <c r="Y10" s="275">
        <f t="shared" si="40"/>
        <v>88</v>
      </c>
      <c r="AA10" s="45"/>
      <c r="AB10" s="258"/>
      <c r="AC10" s="259" t="s">
        <v>334</v>
      </c>
      <c r="AD10" s="277" t="s">
        <v>245</v>
      </c>
      <c r="AE10" s="287">
        <v>1039</v>
      </c>
      <c r="AF10" s="287">
        <v>116</v>
      </c>
      <c r="AG10" s="287">
        <v>923</v>
      </c>
      <c r="AH10" s="288"/>
      <c r="AI10" s="287">
        <v>735</v>
      </c>
      <c r="AJ10" s="287">
        <v>304</v>
      </c>
      <c r="AK10" s="288"/>
      <c r="AL10" s="287">
        <v>0</v>
      </c>
      <c r="AM10" s="287">
        <v>0</v>
      </c>
      <c r="AN10" s="287">
        <v>7</v>
      </c>
      <c r="AO10" s="287"/>
      <c r="AP10" s="287">
        <v>24</v>
      </c>
      <c r="AQ10" s="287">
        <v>0</v>
      </c>
      <c r="AR10" s="287">
        <v>0</v>
      </c>
      <c r="AS10" s="259"/>
      <c r="AT10" s="287">
        <v>0</v>
      </c>
      <c r="AU10" s="287">
        <v>0</v>
      </c>
      <c r="AV10" s="289">
        <v>0.17</v>
      </c>
      <c r="AW10" s="289">
        <v>0.27</v>
      </c>
      <c r="AX10" s="259"/>
      <c r="AY10" s="290">
        <v>22</v>
      </c>
      <c r="AZ10" s="290">
        <v>88</v>
      </c>
      <c r="BA10" s="258"/>
    </row>
    <row r="11" spans="2:53" ht="15.75" customHeight="1">
      <c r="B11" s="85" t="str">
        <f t="shared" si="3"/>
        <v>China (A) 2008</v>
      </c>
      <c r="C11" s="81" t="str">
        <f t="shared" si="4"/>
        <v>A</v>
      </c>
      <c r="D11" s="82">
        <f t="shared" si="5"/>
        <v>5100</v>
      </c>
      <c r="E11" s="83">
        <f t="shared" ref="E11:F11" si="41">D64</f>
        <v>2910</v>
      </c>
      <c r="F11" s="83">
        <f t="shared" si="41"/>
        <v>2190</v>
      </c>
      <c r="G11" s="84"/>
      <c r="H11" s="83">
        <f t="shared" ref="H11:I11" si="42">K64</f>
        <v>4920</v>
      </c>
      <c r="I11" s="83">
        <f t="shared" si="42"/>
        <v>180</v>
      </c>
      <c r="J11" s="84"/>
      <c r="K11" s="83">
        <f t="shared" ref="K11:M11" si="43">Q64</f>
        <v>0</v>
      </c>
      <c r="L11" s="83">
        <f t="shared" si="43"/>
        <v>0</v>
      </c>
      <c r="M11" s="83">
        <f t="shared" si="43"/>
        <v>12</v>
      </c>
      <c r="N11" s="83"/>
      <c r="O11" s="83">
        <f t="shared" ref="O11:Q11" si="44">W64</f>
        <v>258</v>
      </c>
      <c r="P11" s="83">
        <f t="shared" si="44"/>
        <v>89</v>
      </c>
      <c r="Q11" s="83">
        <f t="shared" si="44"/>
        <v>35</v>
      </c>
      <c r="R11" s="85"/>
      <c r="S11" s="83">
        <f t="shared" ref="S11" si="45">AB64</f>
        <v>0</v>
      </c>
      <c r="T11" s="83">
        <f t="shared" si="0"/>
        <v>14</v>
      </c>
      <c r="U11" s="84">
        <f t="shared" si="1"/>
        <v>0.9</v>
      </c>
      <c r="V11" s="84">
        <f t="shared" si="2"/>
        <v>0.02</v>
      </c>
      <c r="W11" s="85"/>
      <c r="X11" s="275">
        <f t="shared" ref="X11:Y11" si="46">AH67</f>
        <v>2679</v>
      </c>
      <c r="Y11" s="275">
        <f t="shared" si="46"/>
        <v>302</v>
      </c>
      <c r="AA11" s="45"/>
      <c r="AB11" s="258"/>
      <c r="AC11" s="259" t="s">
        <v>402</v>
      </c>
      <c r="AD11" s="277" t="s">
        <v>246</v>
      </c>
      <c r="AE11" s="287">
        <v>5100</v>
      </c>
      <c r="AF11" s="287">
        <v>2910</v>
      </c>
      <c r="AG11" s="287">
        <v>2190</v>
      </c>
      <c r="AH11" s="288"/>
      <c r="AI11" s="287">
        <v>4920</v>
      </c>
      <c r="AJ11" s="287">
        <v>180</v>
      </c>
      <c r="AK11" s="288"/>
      <c r="AL11" s="287">
        <v>0</v>
      </c>
      <c r="AM11" s="287">
        <v>0</v>
      </c>
      <c r="AN11" s="287">
        <v>12</v>
      </c>
      <c r="AO11" s="287"/>
      <c r="AP11" s="287">
        <v>258</v>
      </c>
      <c r="AQ11" s="287">
        <v>89</v>
      </c>
      <c r="AR11" s="287">
        <v>35</v>
      </c>
      <c r="AS11" s="259"/>
      <c r="AT11" s="287">
        <v>0</v>
      </c>
      <c r="AU11" s="287">
        <v>14</v>
      </c>
      <c r="AV11" s="289">
        <v>0.9</v>
      </c>
      <c r="AW11" s="289">
        <v>0.02</v>
      </c>
      <c r="AX11" s="259"/>
      <c r="AY11" s="290">
        <v>2679</v>
      </c>
      <c r="AZ11" s="290">
        <v>302</v>
      </c>
      <c r="BA11" s="258"/>
    </row>
    <row r="12" spans="2:53" ht="15.75" customHeight="1">
      <c r="B12" s="85" t="str">
        <f t="shared" si="3"/>
        <v>China (B) 2008</v>
      </c>
      <c r="C12" s="81" t="str">
        <f t="shared" si="4"/>
        <v>A</v>
      </c>
      <c r="D12" s="82">
        <f t="shared" si="5"/>
        <v>2822</v>
      </c>
      <c r="E12" s="83">
        <f t="shared" ref="E12:F12" si="47">D65</f>
        <v>1784</v>
      </c>
      <c r="F12" s="83">
        <f t="shared" si="47"/>
        <v>1038</v>
      </c>
      <c r="G12" s="84"/>
      <c r="H12" s="83">
        <f t="shared" ref="H12:I12" si="48">K65</f>
        <v>2492</v>
      </c>
      <c r="I12" s="83">
        <f t="shared" si="48"/>
        <v>330</v>
      </c>
      <c r="J12" s="84"/>
      <c r="K12" s="83">
        <f t="shared" ref="K12:M12" si="49">Q65</f>
        <v>0</v>
      </c>
      <c r="L12" s="83">
        <f t="shared" si="49"/>
        <v>0</v>
      </c>
      <c r="M12" s="83">
        <f t="shared" si="49"/>
        <v>1</v>
      </c>
      <c r="N12" s="83"/>
      <c r="O12" s="83">
        <f t="shared" ref="O12:Q12" si="50">W65</f>
        <v>48</v>
      </c>
      <c r="P12" s="83">
        <f t="shared" si="50"/>
        <v>0</v>
      </c>
      <c r="Q12" s="83">
        <f t="shared" si="50"/>
        <v>0</v>
      </c>
      <c r="R12" s="85"/>
      <c r="S12" s="83">
        <f t="shared" ref="S12" si="51">AB65</f>
        <v>0</v>
      </c>
      <c r="T12" s="83">
        <f t="shared" si="0"/>
        <v>0</v>
      </c>
      <c r="U12" s="84">
        <f t="shared" si="1"/>
        <v>0</v>
      </c>
      <c r="V12" s="84">
        <f t="shared" si="2"/>
        <v>0</v>
      </c>
      <c r="W12" s="85"/>
      <c r="X12" s="275">
        <f t="shared" ref="X12:Y12" si="52">AH68</f>
        <v>0</v>
      </c>
      <c r="Y12" s="275">
        <f t="shared" si="52"/>
        <v>0</v>
      </c>
      <c r="AA12" s="45"/>
      <c r="AB12" s="258"/>
      <c r="AC12" s="259" t="s">
        <v>403</v>
      </c>
      <c r="AD12" s="277" t="s">
        <v>246</v>
      </c>
      <c r="AE12" s="287">
        <v>2822</v>
      </c>
      <c r="AF12" s="287">
        <v>1784</v>
      </c>
      <c r="AG12" s="287">
        <v>1038</v>
      </c>
      <c r="AH12" s="288"/>
      <c r="AI12" s="287">
        <v>2492</v>
      </c>
      <c r="AJ12" s="287">
        <v>330</v>
      </c>
      <c r="AK12" s="288"/>
      <c r="AL12" s="287">
        <v>0</v>
      </c>
      <c r="AM12" s="287">
        <v>0</v>
      </c>
      <c r="AN12" s="287">
        <v>1</v>
      </c>
      <c r="AO12" s="287"/>
      <c r="AP12" s="287">
        <v>48</v>
      </c>
      <c r="AQ12" s="287">
        <v>0</v>
      </c>
      <c r="AR12" s="287">
        <v>0</v>
      </c>
      <c r="AS12" s="259"/>
      <c r="AT12" s="287">
        <v>0</v>
      </c>
      <c r="AU12" s="287">
        <v>0</v>
      </c>
      <c r="AV12" s="289">
        <v>0</v>
      </c>
      <c r="AW12" s="289">
        <v>0</v>
      </c>
      <c r="AX12" s="259"/>
      <c r="AY12" s="290">
        <v>0</v>
      </c>
      <c r="AZ12" s="290">
        <v>0</v>
      </c>
      <c r="BA12" s="258"/>
    </row>
    <row r="13" spans="2:53" ht="15.75" customHeight="1">
      <c r="B13" s="85" t="str">
        <f t="shared" si="3"/>
        <v>Croatia (A) 2008</v>
      </c>
      <c r="C13" s="81" t="str">
        <f t="shared" si="4"/>
        <v>A</v>
      </c>
      <c r="D13" s="82">
        <f t="shared" si="5"/>
        <v>976</v>
      </c>
      <c r="E13" s="83">
        <f t="shared" ref="E13:F13" si="53">D66</f>
        <v>79</v>
      </c>
      <c r="F13" s="83">
        <f t="shared" si="53"/>
        <v>897</v>
      </c>
      <c r="G13" s="84"/>
      <c r="H13" s="83">
        <f t="shared" ref="H13:I13" si="54">K66</f>
        <v>788</v>
      </c>
      <c r="I13" s="83">
        <f t="shared" si="54"/>
        <v>188</v>
      </c>
      <c r="J13" s="84"/>
      <c r="K13" s="83">
        <f t="shared" ref="K13:M13" si="55">Q66</f>
        <v>0</v>
      </c>
      <c r="L13" s="83">
        <f t="shared" si="55"/>
        <v>0</v>
      </c>
      <c r="M13" s="83">
        <f t="shared" si="55"/>
        <v>6</v>
      </c>
      <c r="N13" s="83"/>
      <c r="O13" s="83">
        <f t="shared" ref="O13:Q13" si="56">W66</f>
        <v>3</v>
      </c>
      <c r="P13" s="83">
        <f t="shared" si="56"/>
        <v>0</v>
      </c>
      <c r="Q13" s="83">
        <f t="shared" si="56"/>
        <v>1</v>
      </c>
      <c r="R13" s="85"/>
      <c r="S13" s="83">
        <f t="shared" ref="S13" si="57">AB66</f>
        <v>0</v>
      </c>
      <c r="T13" s="83">
        <f t="shared" si="0"/>
        <v>0</v>
      </c>
      <c r="U13" s="84">
        <f t="shared" si="1"/>
        <v>0.1</v>
      </c>
      <c r="V13" s="84">
        <f t="shared" si="2"/>
        <v>0.9</v>
      </c>
      <c r="W13" s="85"/>
      <c r="X13" s="275">
        <f t="shared" ref="X13:Y13" si="58">AH69</f>
        <v>286</v>
      </c>
      <c r="Y13" s="275">
        <f t="shared" si="58"/>
        <v>36</v>
      </c>
      <c r="AA13" s="45"/>
      <c r="AB13" s="258"/>
      <c r="AC13" s="259" t="s">
        <v>336</v>
      </c>
      <c r="AD13" s="277" t="s">
        <v>246</v>
      </c>
      <c r="AE13" s="287">
        <v>976</v>
      </c>
      <c r="AF13" s="287">
        <v>79</v>
      </c>
      <c r="AG13" s="287">
        <v>897</v>
      </c>
      <c r="AH13" s="288"/>
      <c r="AI13" s="287">
        <v>788</v>
      </c>
      <c r="AJ13" s="287">
        <v>188</v>
      </c>
      <c r="AK13" s="288"/>
      <c r="AL13" s="287">
        <v>0</v>
      </c>
      <c r="AM13" s="287">
        <v>0</v>
      </c>
      <c r="AN13" s="287">
        <v>6</v>
      </c>
      <c r="AO13" s="287"/>
      <c r="AP13" s="287">
        <v>3</v>
      </c>
      <c r="AQ13" s="287">
        <v>0</v>
      </c>
      <c r="AR13" s="287">
        <v>1</v>
      </c>
      <c r="AS13" s="259"/>
      <c r="AT13" s="287">
        <v>0</v>
      </c>
      <c r="AU13" s="287">
        <v>0</v>
      </c>
      <c r="AV13" s="289">
        <v>0.1</v>
      </c>
      <c r="AW13" s="289">
        <v>0.9</v>
      </c>
      <c r="AX13" s="259"/>
      <c r="AY13" s="290">
        <v>286</v>
      </c>
      <c r="AZ13" s="290">
        <v>36</v>
      </c>
      <c r="BA13" s="258"/>
    </row>
    <row r="14" spans="2:53" ht="15.75" customHeight="1">
      <c r="B14" s="85" t="str">
        <f t="shared" si="3"/>
        <v>Cuba (A) 2008</v>
      </c>
      <c r="C14" s="81" t="str">
        <f t="shared" si="4"/>
        <v>B</v>
      </c>
      <c r="D14" s="82">
        <f t="shared" si="5"/>
        <v>1549</v>
      </c>
      <c r="E14" s="83">
        <f t="shared" ref="E14:F14" si="59">D67</f>
        <v>433</v>
      </c>
      <c r="F14" s="83">
        <f t="shared" si="59"/>
        <v>1116</v>
      </c>
      <c r="G14" s="84"/>
      <c r="H14" s="83">
        <f t="shared" ref="H14:I14" si="60">K67</f>
        <v>1054</v>
      </c>
      <c r="I14" s="83">
        <f t="shared" si="60"/>
        <v>495</v>
      </c>
      <c r="J14" s="84"/>
      <c r="K14" s="83">
        <f t="shared" ref="K14:M14" si="61">Q67</f>
        <v>0</v>
      </c>
      <c r="L14" s="83">
        <f t="shared" si="61"/>
        <v>0</v>
      </c>
      <c r="M14" s="83">
        <f t="shared" si="61"/>
        <v>0</v>
      </c>
      <c r="N14" s="83"/>
      <c r="O14" s="83">
        <f t="shared" ref="O14:Q14" si="62">W67</f>
        <v>1</v>
      </c>
      <c r="P14" s="83">
        <f t="shared" si="62"/>
        <v>0</v>
      </c>
      <c r="Q14" s="83">
        <f t="shared" si="62"/>
        <v>0</v>
      </c>
      <c r="R14" s="85"/>
      <c r="S14" s="83">
        <f t="shared" ref="S14" si="63">AB67</f>
        <v>0</v>
      </c>
      <c r="T14" s="83">
        <f t="shared" si="0"/>
        <v>0</v>
      </c>
      <c r="U14" s="84">
        <f t="shared" si="1"/>
        <v>0.2</v>
      </c>
      <c r="V14" s="84">
        <f t="shared" si="2"/>
        <v>0.95</v>
      </c>
      <c r="W14" s="85"/>
      <c r="X14" s="275">
        <f t="shared" ref="X14:Y14" si="64">AH70</f>
        <v>60</v>
      </c>
      <c r="Y14" s="275">
        <f t="shared" si="64"/>
        <v>36</v>
      </c>
      <c r="AA14" s="45"/>
      <c r="AB14" s="258"/>
      <c r="AC14" s="259" t="s">
        <v>337</v>
      </c>
      <c r="AD14" s="277" t="s">
        <v>245</v>
      </c>
      <c r="AE14" s="287">
        <v>1549</v>
      </c>
      <c r="AF14" s="287">
        <v>433</v>
      </c>
      <c r="AG14" s="287">
        <v>1116</v>
      </c>
      <c r="AH14" s="288"/>
      <c r="AI14" s="287">
        <v>1054</v>
      </c>
      <c r="AJ14" s="287">
        <v>495</v>
      </c>
      <c r="AK14" s="288"/>
      <c r="AL14" s="287">
        <v>0</v>
      </c>
      <c r="AM14" s="287">
        <v>0</v>
      </c>
      <c r="AN14" s="287">
        <v>0</v>
      </c>
      <c r="AO14" s="287"/>
      <c r="AP14" s="287">
        <v>1</v>
      </c>
      <c r="AQ14" s="287">
        <v>0</v>
      </c>
      <c r="AR14" s="287">
        <v>0</v>
      </c>
      <c r="AS14" s="259"/>
      <c r="AT14" s="287">
        <v>0</v>
      </c>
      <c r="AU14" s="287">
        <v>0</v>
      </c>
      <c r="AV14" s="289">
        <v>0.2</v>
      </c>
      <c r="AW14" s="289">
        <v>0.95</v>
      </c>
      <c r="AX14" s="259"/>
      <c r="AY14" s="290">
        <v>60</v>
      </c>
      <c r="AZ14" s="290">
        <v>36</v>
      </c>
      <c r="BA14" s="258"/>
    </row>
    <row r="15" spans="2:53" ht="15.75" customHeight="1">
      <c r="B15" s="85" t="str">
        <f t="shared" si="3"/>
        <v>Cyprus (A) 2008</v>
      </c>
      <c r="C15" s="81" t="str">
        <f t="shared" si="4"/>
        <v>A</v>
      </c>
      <c r="D15" s="82">
        <f t="shared" si="5"/>
        <v>69</v>
      </c>
      <c r="E15" s="83">
        <f t="shared" ref="E15:F15" si="65">D68</f>
        <v>42</v>
      </c>
      <c r="F15" s="83">
        <f t="shared" si="65"/>
        <v>27</v>
      </c>
      <c r="G15" s="84"/>
      <c r="H15" s="83">
        <f t="shared" ref="H15:I15" si="66">K68</f>
        <v>44</v>
      </c>
      <c r="I15" s="83">
        <f t="shared" si="66"/>
        <v>25</v>
      </c>
      <c r="J15" s="84"/>
      <c r="K15" s="83">
        <f t="shared" ref="K15:M15" si="67">Q68</f>
        <v>0</v>
      </c>
      <c r="L15" s="83">
        <f t="shared" si="67"/>
        <v>0</v>
      </c>
      <c r="M15" s="83">
        <f t="shared" si="67"/>
        <v>0</v>
      </c>
      <c r="N15" s="83"/>
      <c r="O15" s="83">
        <f t="shared" ref="O15:Q15" si="68">W68</f>
        <v>0</v>
      </c>
      <c r="P15" s="83">
        <f t="shared" si="68"/>
        <v>0</v>
      </c>
      <c r="Q15" s="83">
        <f t="shared" si="68"/>
        <v>0</v>
      </c>
      <c r="R15" s="85"/>
      <c r="S15" s="83">
        <f t="shared" ref="S15" si="69">AB68</f>
        <v>0</v>
      </c>
      <c r="T15" s="83">
        <f t="shared" si="0"/>
        <v>0</v>
      </c>
      <c r="U15" s="84">
        <f t="shared" si="1"/>
        <v>0</v>
      </c>
      <c r="V15" s="84">
        <f t="shared" si="2"/>
        <v>0</v>
      </c>
      <c r="W15" s="85"/>
      <c r="X15" s="275">
        <f t="shared" ref="X15:Y15" si="70">AH71</f>
        <v>0</v>
      </c>
      <c r="Y15" s="275">
        <f t="shared" si="70"/>
        <v>0</v>
      </c>
      <c r="AA15" s="45"/>
      <c r="AB15" s="258"/>
      <c r="AC15" s="259" t="s">
        <v>338</v>
      </c>
      <c r="AD15" s="277" t="s">
        <v>246</v>
      </c>
      <c r="AE15" s="287">
        <v>69</v>
      </c>
      <c r="AF15" s="287">
        <v>42</v>
      </c>
      <c r="AG15" s="287">
        <v>27</v>
      </c>
      <c r="AH15" s="288"/>
      <c r="AI15" s="287">
        <v>44</v>
      </c>
      <c r="AJ15" s="287">
        <v>25</v>
      </c>
      <c r="AK15" s="288"/>
      <c r="AL15" s="287">
        <v>0</v>
      </c>
      <c r="AM15" s="287">
        <v>0</v>
      </c>
      <c r="AN15" s="287">
        <v>0</v>
      </c>
      <c r="AO15" s="287"/>
      <c r="AP15" s="287">
        <v>0</v>
      </c>
      <c r="AQ15" s="287">
        <v>0</v>
      </c>
      <c r="AR15" s="287">
        <v>0</v>
      </c>
      <c r="AS15" s="259"/>
      <c r="AT15" s="287">
        <v>0</v>
      </c>
      <c r="AU15" s="287">
        <v>0</v>
      </c>
      <c r="AV15" s="289">
        <v>0</v>
      </c>
      <c r="AW15" s="289">
        <v>0</v>
      </c>
      <c r="AX15" s="259"/>
      <c r="AY15" s="290">
        <v>0</v>
      </c>
      <c r="AZ15" s="290">
        <v>0</v>
      </c>
      <c r="BA15" s="258"/>
    </row>
    <row r="16" spans="2:53" ht="15.75" customHeight="1">
      <c r="B16" s="85" t="str">
        <f t="shared" si="3"/>
        <v>Denmark (A) 2008</v>
      </c>
      <c r="C16" s="81" t="str">
        <f t="shared" si="4"/>
        <v>A</v>
      </c>
      <c r="D16" s="82">
        <f t="shared" si="5"/>
        <v>2309</v>
      </c>
      <c r="E16" s="83">
        <f t="shared" ref="E16:F16" si="71">D69</f>
        <v>1431</v>
      </c>
      <c r="F16" s="83">
        <f t="shared" si="71"/>
        <v>878</v>
      </c>
      <c r="G16" s="84"/>
      <c r="H16" s="83">
        <f t="shared" ref="H16:I16" si="72">K69</f>
        <v>681</v>
      </c>
      <c r="I16" s="83">
        <f t="shared" si="72"/>
        <v>1628</v>
      </c>
      <c r="J16" s="84"/>
      <c r="K16" s="83">
        <f t="shared" ref="K16:M16" si="73">Q69</f>
        <v>0</v>
      </c>
      <c r="L16" s="83">
        <f t="shared" si="73"/>
        <v>0</v>
      </c>
      <c r="M16" s="83">
        <f t="shared" si="73"/>
        <v>2</v>
      </c>
      <c r="N16" s="83"/>
      <c r="O16" s="83">
        <f t="shared" ref="O16:Q16" si="74">W69</f>
        <v>50</v>
      </c>
      <c r="P16" s="83">
        <f t="shared" si="74"/>
        <v>18</v>
      </c>
      <c r="Q16" s="83">
        <f t="shared" si="74"/>
        <v>0</v>
      </c>
      <c r="R16" s="85"/>
      <c r="S16" s="83">
        <f t="shared" ref="S16" si="75">AB69</f>
        <v>0</v>
      </c>
      <c r="T16" s="83">
        <f t="shared" si="0"/>
        <v>0</v>
      </c>
      <c r="U16" s="84">
        <f t="shared" si="1"/>
        <v>1</v>
      </c>
      <c r="V16" s="84">
        <f t="shared" si="2"/>
        <v>0.43</v>
      </c>
      <c r="W16" s="85"/>
      <c r="X16" s="275">
        <f t="shared" ref="X16:Y16" si="76">AH72</f>
        <v>66</v>
      </c>
      <c r="Y16" s="275">
        <f t="shared" si="76"/>
        <v>92</v>
      </c>
      <c r="AA16" s="45"/>
      <c r="AB16" s="258"/>
      <c r="AC16" s="259" t="s">
        <v>339</v>
      </c>
      <c r="AD16" s="277" t="s">
        <v>246</v>
      </c>
      <c r="AE16" s="287">
        <v>2309</v>
      </c>
      <c r="AF16" s="287">
        <v>1431</v>
      </c>
      <c r="AG16" s="287">
        <v>878</v>
      </c>
      <c r="AH16" s="288"/>
      <c r="AI16" s="287">
        <v>681</v>
      </c>
      <c r="AJ16" s="287">
        <v>1628</v>
      </c>
      <c r="AK16" s="288"/>
      <c r="AL16" s="287">
        <v>0</v>
      </c>
      <c r="AM16" s="287">
        <v>0</v>
      </c>
      <c r="AN16" s="287">
        <v>2</v>
      </c>
      <c r="AO16" s="287"/>
      <c r="AP16" s="287">
        <v>50</v>
      </c>
      <c r="AQ16" s="287">
        <v>18</v>
      </c>
      <c r="AR16" s="287">
        <v>0</v>
      </c>
      <c r="AS16" s="259"/>
      <c r="AT16" s="287">
        <v>0</v>
      </c>
      <c r="AU16" s="287">
        <v>0</v>
      </c>
      <c r="AV16" s="289">
        <v>1</v>
      </c>
      <c r="AW16" s="289">
        <v>0.43</v>
      </c>
      <c r="AX16" s="259"/>
      <c r="AY16" s="290">
        <v>66</v>
      </c>
      <c r="AZ16" s="290">
        <v>92</v>
      </c>
      <c r="BA16" s="258"/>
    </row>
    <row r="17" spans="2:53" ht="15.75" customHeight="1">
      <c r="B17" s="85" t="str">
        <f t="shared" si="3"/>
        <v>Ecuador (A) 2008</v>
      </c>
      <c r="C17" s="81" t="str">
        <f t="shared" si="4"/>
        <v>B</v>
      </c>
      <c r="D17" s="82">
        <f t="shared" si="5"/>
        <v>311</v>
      </c>
      <c r="E17" s="83">
        <f t="shared" ref="E17:F17" si="77">D70</f>
        <v>226</v>
      </c>
      <c r="F17" s="83">
        <f t="shared" si="77"/>
        <v>85</v>
      </c>
      <c r="G17" s="84"/>
      <c r="H17" s="83">
        <f t="shared" ref="H17:I17" si="78">K70</f>
        <v>300</v>
      </c>
      <c r="I17" s="83">
        <f t="shared" si="78"/>
        <v>11</v>
      </c>
      <c r="J17" s="84"/>
      <c r="K17" s="83">
        <f t="shared" ref="K17:M17" si="79">Q70</f>
        <v>0</v>
      </c>
      <c r="L17" s="83">
        <f t="shared" si="79"/>
        <v>1</v>
      </c>
      <c r="M17" s="83">
        <f t="shared" si="79"/>
        <v>0</v>
      </c>
      <c r="N17" s="83"/>
      <c r="O17" s="83">
        <f t="shared" ref="O17:Q17" si="80">W70</f>
        <v>5</v>
      </c>
      <c r="P17" s="83">
        <f t="shared" si="80"/>
        <v>0</v>
      </c>
      <c r="Q17" s="83">
        <f t="shared" si="80"/>
        <v>0</v>
      </c>
      <c r="R17" s="85"/>
      <c r="S17" s="83">
        <f t="shared" ref="S17" si="81">AB70</f>
        <v>0</v>
      </c>
      <c r="T17" s="83">
        <f t="shared" si="0"/>
        <v>0</v>
      </c>
      <c r="U17" s="84">
        <f t="shared" si="1"/>
        <v>0.03</v>
      </c>
      <c r="V17" s="84">
        <f t="shared" si="2"/>
        <v>0.02</v>
      </c>
      <c r="W17" s="85"/>
      <c r="X17" s="275">
        <f t="shared" ref="X17:Y17" si="82">AH73</f>
        <v>35</v>
      </c>
      <c r="Y17" s="275">
        <f t="shared" si="82"/>
        <v>0</v>
      </c>
      <c r="AA17" s="45"/>
      <c r="AB17" s="258"/>
      <c r="AC17" s="259" t="s">
        <v>340</v>
      </c>
      <c r="AD17" s="277" t="s">
        <v>245</v>
      </c>
      <c r="AE17" s="287">
        <v>311</v>
      </c>
      <c r="AF17" s="287">
        <v>226</v>
      </c>
      <c r="AG17" s="287">
        <v>85</v>
      </c>
      <c r="AH17" s="288"/>
      <c r="AI17" s="287">
        <v>300</v>
      </c>
      <c r="AJ17" s="287">
        <v>11</v>
      </c>
      <c r="AK17" s="288"/>
      <c r="AL17" s="287">
        <v>0</v>
      </c>
      <c r="AM17" s="287">
        <v>1</v>
      </c>
      <c r="AN17" s="287">
        <v>0</v>
      </c>
      <c r="AO17" s="287"/>
      <c r="AP17" s="287">
        <v>5</v>
      </c>
      <c r="AQ17" s="287">
        <v>0</v>
      </c>
      <c r="AR17" s="287">
        <v>0</v>
      </c>
      <c r="AS17" s="259"/>
      <c r="AT17" s="287">
        <v>0</v>
      </c>
      <c r="AU17" s="287">
        <v>0</v>
      </c>
      <c r="AV17" s="289">
        <v>0.03</v>
      </c>
      <c r="AW17" s="289">
        <v>0.02</v>
      </c>
      <c r="AX17" s="259"/>
      <c r="AY17" s="290">
        <v>35</v>
      </c>
      <c r="AZ17" s="290">
        <v>0</v>
      </c>
      <c r="BA17" s="258"/>
    </row>
    <row r="18" spans="2:53" ht="15.75" customHeight="1">
      <c r="B18" s="85" t="str">
        <f t="shared" si="3"/>
        <v>England (A) 2008</v>
      </c>
      <c r="C18" s="81" t="str">
        <f t="shared" si="4"/>
        <v>A</v>
      </c>
      <c r="D18" s="82">
        <f t="shared" si="5"/>
        <v>569</v>
      </c>
      <c r="E18" s="83">
        <f t="shared" ref="E18:F18" si="83">D71</f>
        <v>457</v>
      </c>
      <c r="F18" s="83">
        <f t="shared" si="83"/>
        <v>112</v>
      </c>
      <c r="G18" s="84"/>
      <c r="H18" s="83">
        <f t="shared" ref="H18:I18" si="84">K71</f>
        <v>538</v>
      </c>
      <c r="I18" s="83">
        <f t="shared" si="84"/>
        <v>31</v>
      </c>
      <c r="J18" s="84"/>
      <c r="K18" s="83">
        <f t="shared" ref="K18:M18" si="85">Q71</f>
        <v>71</v>
      </c>
      <c r="L18" s="83">
        <f t="shared" si="85"/>
        <v>6</v>
      </c>
      <c r="M18" s="83">
        <f t="shared" si="85"/>
        <v>42</v>
      </c>
      <c r="N18" s="83"/>
      <c r="O18" s="83">
        <f t="shared" ref="O18:Q18" si="86">W71</f>
        <v>49</v>
      </c>
      <c r="P18" s="83">
        <f t="shared" si="86"/>
        <v>5</v>
      </c>
      <c r="Q18" s="83">
        <f t="shared" si="86"/>
        <v>6</v>
      </c>
      <c r="R18" s="85"/>
      <c r="S18" s="83">
        <f t="shared" ref="S18" si="87">AB71</f>
        <v>0</v>
      </c>
      <c r="T18" s="83">
        <f t="shared" si="0"/>
        <v>17</v>
      </c>
      <c r="U18" s="84">
        <f t="shared" si="1"/>
        <v>0.98</v>
      </c>
      <c r="V18" s="84">
        <f t="shared" si="2"/>
        <v>0.26</v>
      </c>
      <c r="W18" s="85"/>
      <c r="X18" s="275">
        <f t="shared" ref="X18:Y18" si="88">AH74</f>
        <v>330</v>
      </c>
      <c r="Y18" s="275">
        <f t="shared" si="88"/>
        <v>0</v>
      </c>
      <c r="AA18" s="45"/>
      <c r="AB18" s="258"/>
      <c r="AC18" s="259" t="s">
        <v>404</v>
      </c>
      <c r="AD18" s="277" t="s">
        <v>246</v>
      </c>
      <c r="AE18" s="287">
        <v>569</v>
      </c>
      <c r="AF18" s="287">
        <v>457</v>
      </c>
      <c r="AG18" s="287">
        <v>112</v>
      </c>
      <c r="AH18" s="288"/>
      <c r="AI18" s="287">
        <v>538</v>
      </c>
      <c r="AJ18" s="287">
        <v>31</v>
      </c>
      <c r="AK18" s="288"/>
      <c r="AL18" s="287">
        <v>71</v>
      </c>
      <c r="AM18" s="287">
        <v>6</v>
      </c>
      <c r="AN18" s="287">
        <v>42</v>
      </c>
      <c r="AO18" s="287"/>
      <c r="AP18" s="287">
        <v>49</v>
      </c>
      <c r="AQ18" s="287">
        <v>5</v>
      </c>
      <c r="AR18" s="287">
        <v>6</v>
      </c>
      <c r="AS18" s="259"/>
      <c r="AT18" s="287">
        <v>0</v>
      </c>
      <c r="AU18" s="287">
        <v>17</v>
      </c>
      <c r="AV18" s="289">
        <v>0.98</v>
      </c>
      <c r="AW18" s="289">
        <v>0.26</v>
      </c>
      <c r="AX18" s="259"/>
      <c r="AY18" s="290">
        <v>330</v>
      </c>
      <c r="AZ18" s="290">
        <v>0</v>
      </c>
      <c r="BA18" s="258"/>
    </row>
    <row r="19" spans="2:53" ht="15.75" customHeight="1">
      <c r="B19" s="85" t="str">
        <f t="shared" si="3"/>
        <v>England (B) 2008</v>
      </c>
      <c r="C19" s="81" t="str">
        <f t="shared" si="4"/>
        <v>A</v>
      </c>
      <c r="D19" s="82">
        <f t="shared" si="5"/>
        <v>11874</v>
      </c>
      <c r="E19" s="83">
        <f t="shared" ref="E19:F19" si="89">D72</f>
        <v>4748</v>
      </c>
      <c r="F19" s="83">
        <f t="shared" si="89"/>
        <v>7126</v>
      </c>
      <c r="G19" s="84"/>
      <c r="H19" s="83">
        <f t="shared" ref="H19:I19" si="90">K72</f>
        <v>5123</v>
      </c>
      <c r="I19" s="83">
        <f t="shared" si="90"/>
        <v>6751</v>
      </c>
      <c r="J19" s="84"/>
      <c r="K19" s="83">
        <f t="shared" ref="K19:M19" si="91">Q72</f>
        <v>58</v>
      </c>
      <c r="L19" s="83">
        <f t="shared" si="91"/>
        <v>0</v>
      </c>
      <c r="M19" s="83">
        <f t="shared" si="91"/>
        <v>0</v>
      </c>
      <c r="N19" s="83"/>
      <c r="O19" s="83">
        <f t="shared" ref="O19:Q19" si="92">W72</f>
        <v>2</v>
      </c>
      <c r="P19" s="83">
        <f t="shared" si="92"/>
        <v>0</v>
      </c>
      <c r="Q19" s="83">
        <f t="shared" si="92"/>
        <v>0</v>
      </c>
      <c r="R19" s="85"/>
      <c r="S19" s="83">
        <f t="shared" ref="S19" si="93">AB72</f>
        <v>0</v>
      </c>
      <c r="T19" s="83">
        <f t="shared" si="0"/>
        <v>0</v>
      </c>
      <c r="U19" s="84">
        <f t="shared" si="1"/>
        <v>0</v>
      </c>
      <c r="V19" s="84">
        <f t="shared" si="2"/>
        <v>0</v>
      </c>
      <c r="W19" s="85"/>
      <c r="X19" s="275">
        <f t="shared" ref="X19:Y19" si="94">AH75</f>
        <v>0</v>
      </c>
      <c r="Y19" s="275">
        <f t="shared" si="94"/>
        <v>0</v>
      </c>
      <c r="AA19" s="45"/>
      <c r="AB19" s="258"/>
      <c r="AC19" s="259" t="s">
        <v>405</v>
      </c>
      <c r="AD19" s="277" t="s">
        <v>246</v>
      </c>
      <c r="AE19" s="287">
        <v>11874</v>
      </c>
      <c r="AF19" s="287">
        <v>4748</v>
      </c>
      <c r="AG19" s="287">
        <v>7126</v>
      </c>
      <c r="AH19" s="288"/>
      <c r="AI19" s="287">
        <v>5123</v>
      </c>
      <c r="AJ19" s="287">
        <v>6751</v>
      </c>
      <c r="AK19" s="288"/>
      <c r="AL19" s="287">
        <v>58</v>
      </c>
      <c r="AM19" s="287">
        <v>0</v>
      </c>
      <c r="AN19" s="287">
        <v>0</v>
      </c>
      <c r="AO19" s="287"/>
      <c r="AP19" s="287">
        <v>2</v>
      </c>
      <c r="AQ19" s="287">
        <v>0</v>
      </c>
      <c r="AR19" s="287">
        <v>0</v>
      </c>
      <c r="AS19" s="259"/>
      <c r="AT19" s="287">
        <v>0</v>
      </c>
      <c r="AU19" s="287">
        <v>0</v>
      </c>
      <c r="AV19" s="289">
        <v>0</v>
      </c>
      <c r="AW19" s="289">
        <v>0</v>
      </c>
      <c r="AX19" s="259"/>
      <c r="AY19" s="290">
        <v>0</v>
      </c>
      <c r="AZ19" s="290">
        <v>0</v>
      </c>
      <c r="BA19" s="258"/>
    </row>
    <row r="20" spans="2:53" ht="15.75" customHeight="1">
      <c r="B20" s="85" t="str">
        <f t="shared" si="3"/>
        <v>Finland (A) 2008</v>
      </c>
      <c r="C20" s="81" t="str">
        <f t="shared" si="4"/>
        <v>A</v>
      </c>
      <c r="D20" s="82">
        <f t="shared" si="5"/>
        <v>25366</v>
      </c>
      <c r="E20" s="83">
        <f t="shared" ref="E20:F20" si="95">D73</f>
        <v>17312</v>
      </c>
      <c r="F20" s="83">
        <f t="shared" si="95"/>
        <v>8054</v>
      </c>
      <c r="G20" s="84"/>
      <c r="H20" s="83">
        <f t="shared" ref="H20:I20" si="96">K73</f>
        <v>4179</v>
      </c>
      <c r="I20" s="83">
        <f t="shared" si="96"/>
        <v>21187</v>
      </c>
      <c r="J20" s="84"/>
      <c r="K20" s="83">
        <f t="shared" ref="K20:M20" si="97">Q73</f>
        <v>0</v>
      </c>
      <c r="L20" s="83">
        <f t="shared" si="97"/>
        <v>0</v>
      </c>
      <c r="M20" s="83">
        <f t="shared" si="97"/>
        <v>0</v>
      </c>
      <c r="N20" s="83"/>
      <c r="O20" s="83">
        <f t="shared" ref="O20:Q20" si="98">W73</f>
        <v>64</v>
      </c>
      <c r="P20" s="83">
        <f t="shared" si="98"/>
        <v>31</v>
      </c>
      <c r="Q20" s="83">
        <f t="shared" si="98"/>
        <v>1</v>
      </c>
      <c r="R20" s="85"/>
      <c r="S20" s="83">
        <f t="shared" ref="S20" si="99">AB73</f>
        <v>0</v>
      </c>
      <c r="T20" s="83">
        <f t="shared" si="0"/>
        <v>0</v>
      </c>
      <c r="U20" s="84">
        <f t="shared" si="1"/>
        <v>0.3</v>
      </c>
      <c r="V20" s="84">
        <f t="shared" si="2"/>
        <v>0.95</v>
      </c>
      <c r="W20" s="85"/>
      <c r="X20" s="275">
        <f t="shared" ref="X20:Y20" si="100">AH76</f>
        <v>100</v>
      </c>
      <c r="Y20" s="275">
        <f t="shared" si="100"/>
        <v>0</v>
      </c>
      <c r="AA20" s="45"/>
      <c r="AB20" s="258"/>
      <c r="AC20" s="259" t="s">
        <v>178</v>
      </c>
      <c r="AD20" s="277" t="s">
        <v>246</v>
      </c>
      <c r="AE20" s="287">
        <v>758</v>
      </c>
      <c r="AF20" s="287">
        <v>577</v>
      </c>
      <c r="AG20" s="287">
        <v>181</v>
      </c>
      <c r="AH20" s="288"/>
      <c r="AI20" s="287">
        <v>250</v>
      </c>
      <c r="AJ20" s="287">
        <v>508</v>
      </c>
      <c r="AK20" s="288"/>
      <c r="AL20" s="287">
        <v>0</v>
      </c>
      <c r="AM20" s="287">
        <v>0</v>
      </c>
      <c r="AN20" s="287">
        <v>0</v>
      </c>
      <c r="AO20" s="287"/>
      <c r="AP20" s="287">
        <v>1</v>
      </c>
      <c r="AQ20" s="287">
        <v>13</v>
      </c>
      <c r="AR20" s="287">
        <v>1</v>
      </c>
      <c r="AS20" s="259"/>
      <c r="AT20" s="287">
        <v>0</v>
      </c>
      <c r="AU20" s="287">
        <v>0</v>
      </c>
      <c r="AV20" s="289">
        <v>1.87</v>
      </c>
      <c r="AW20" s="289">
        <v>0.56559999999999999</v>
      </c>
      <c r="AX20" s="259"/>
      <c r="AY20" s="290">
        <v>47</v>
      </c>
      <c r="AZ20" s="290">
        <v>3</v>
      </c>
      <c r="BA20" s="258"/>
    </row>
    <row r="21" spans="2:53" ht="15.75" customHeight="1">
      <c r="B21" s="85" t="str">
        <f t="shared" si="3"/>
        <v>Germany (A) 2008</v>
      </c>
      <c r="C21" s="81" t="str">
        <f t="shared" si="4"/>
        <v>A</v>
      </c>
      <c r="D21" s="82">
        <f t="shared" si="5"/>
        <v>10912</v>
      </c>
      <c r="E21" s="83">
        <f t="shared" ref="E21:F21" si="101">D74</f>
        <v>4091</v>
      </c>
      <c r="F21" s="83">
        <f t="shared" si="101"/>
        <v>6821</v>
      </c>
      <c r="G21" s="84"/>
      <c r="H21" s="83">
        <f t="shared" ref="H21:I21" si="102">K74</f>
        <v>3250</v>
      </c>
      <c r="I21" s="83">
        <f t="shared" si="102"/>
        <v>7662</v>
      </c>
      <c r="J21" s="84"/>
      <c r="K21" s="83">
        <f t="shared" ref="K21:M21" si="103">Q74</f>
        <v>6</v>
      </c>
      <c r="L21" s="83">
        <f t="shared" si="103"/>
        <v>5</v>
      </c>
      <c r="M21" s="83">
        <f t="shared" si="103"/>
        <v>10</v>
      </c>
      <c r="N21" s="83"/>
      <c r="O21" s="83">
        <f t="shared" ref="O21:Q21" si="104">W74</f>
        <v>11</v>
      </c>
      <c r="P21" s="83">
        <f t="shared" si="104"/>
        <v>34</v>
      </c>
      <c r="Q21" s="83">
        <f t="shared" si="104"/>
        <v>0</v>
      </c>
      <c r="R21" s="85"/>
      <c r="S21" s="83">
        <f t="shared" ref="S21" si="105">AB74</f>
        <v>0</v>
      </c>
      <c r="T21" s="83">
        <f t="shared" si="0"/>
        <v>0</v>
      </c>
      <c r="U21" s="84">
        <f t="shared" si="1"/>
        <v>0.4</v>
      </c>
      <c r="V21" s="84">
        <f t="shared" si="2"/>
        <v>0.03</v>
      </c>
      <c r="W21" s="85"/>
      <c r="X21" s="275">
        <f t="shared" ref="X21:Y21" si="106">AH77</f>
        <v>433</v>
      </c>
      <c r="Y21" s="275">
        <f t="shared" si="106"/>
        <v>0</v>
      </c>
      <c r="AA21" s="45"/>
      <c r="AB21" s="258"/>
      <c r="AC21" s="259" t="s">
        <v>342</v>
      </c>
      <c r="AD21" s="277" t="s">
        <v>246</v>
      </c>
      <c r="AE21" s="287">
        <v>25366</v>
      </c>
      <c r="AF21" s="287">
        <v>17312</v>
      </c>
      <c r="AG21" s="287">
        <v>8054</v>
      </c>
      <c r="AH21" s="288"/>
      <c r="AI21" s="287">
        <v>4179</v>
      </c>
      <c r="AJ21" s="287">
        <v>21187</v>
      </c>
      <c r="AK21" s="288"/>
      <c r="AL21" s="287">
        <v>0</v>
      </c>
      <c r="AM21" s="287">
        <v>0</v>
      </c>
      <c r="AN21" s="287">
        <v>0</v>
      </c>
      <c r="AO21" s="287"/>
      <c r="AP21" s="287">
        <v>64</v>
      </c>
      <c r="AQ21" s="287">
        <v>31</v>
      </c>
      <c r="AR21" s="287">
        <v>1</v>
      </c>
      <c r="AS21" s="259"/>
      <c r="AT21" s="287">
        <v>0</v>
      </c>
      <c r="AU21" s="287">
        <v>0</v>
      </c>
      <c r="AV21" s="289">
        <v>0.3</v>
      </c>
      <c r="AW21" s="289">
        <v>0.95</v>
      </c>
      <c r="AX21" s="259"/>
      <c r="AY21" s="290">
        <v>100</v>
      </c>
      <c r="AZ21" s="290">
        <v>0</v>
      </c>
      <c r="BA21" s="258"/>
    </row>
    <row r="22" spans="2:53" ht="15.75" customHeight="1">
      <c r="B22" s="85" t="str">
        <f t="shared" si="3"/>
        <v>India (A) 2008</v>
      </c>
      <c r="C22" s="81" t="str">
        <f t="shared" si="4"/>
        <v>A</v>
      </c>
      <c r="D22" s="82">
        <f t="shared" si="5"/>
        <v>199</v>
      </c>
      <c r="E22" s="83">
        <f t="shared" ref="E22:F22" si="107">D75</f>
        <v>22</v>
      </c>
      <c r="F22" s="83">
        <f t="shared" si="107"/>
        <v>177</v>
      </c>
      <c r="G22" s="84"/>
      <c r="H22" s="83">
        <f t="shared" ref="H22:I22" si="108">K75</f>
        <v>199</v>
      </c>
      <c r="I22" s="83">
        <f t="shared" si="108"/>
        <v>0</v>
      </c>
      <c r="J22" s="84"/>
      <c r="K22" s="83">
        <f t="shared" ref="K22:M22" si="109">Q75</f>
        <v>0</v>
      </c>
      <c r="L22" s="83">
        <f t="shared" si="109"/>
        <v>0</v>
      </c>
      <c r="M22" s="83">
        <f t="shared" si="109"/>
        <v>0</v>
      </c>
      <c r="N22" s="83"/>
      <c r="O22" s="83">
        <f t="shared" ref="O22:Q22" si="110">W75</f>
        <v>59</v>
      </c>
      <c r="P22" s="83">
        <f t="shared" si="110"/>
        <v>0</v>
      </c>
      <c r="Q22" s="83">
        <f t="shared" si="110"/>
        <v>0</v>
      </c>
      <c r="R22" s="85"/>
      <c r="S22" s="83">
        <f t="shared" ref="S22" si="111">AB75</f>
        <v>0</v>
      </c>
      <c r="T22" s="83">
        <f t="shared" si="0"/>
        <v>0</v>
      </c>
      <c r="U22" s="84">
        <f t="shared" si="1"/>
        <v>0.02</v>
      </c>
      <c r="V22" s="84">
        <f t="shared" si="2"/>
        <v>0</v>
      </c>
      <c r="W22" s="85"/>
      <c r="X22" s="275">
        <f t="shared" ref="X22:Y22" si="112">AH78</f>
        <v>1113</v>
      </c>
      <c r="Y22" s="275">
        <f t="shared" si="112"/>
        <v>326</v>
      </c>
      <c r="AA22" s="45"/>
      <c r="AB22" s="258"/>
      <c r="AC22" s="259" t="s">
        <v>180</v>
      </c>
      <c r="AD22" s="277" t="s">
        <v>246</v>
      </c>
      <c r="AE22" s="287">
        <v>7056</v>
      </c>
      <c r="AF22" s="287">
        <v>2307</v>
      </c>
      <c r="AG22" s="287">
        <v>4749</v>
      </c>
      <c r="AH22" s="288"/>
      <c r="AI22" s="287">
        <v>3828</v>
      </c>
      <c r="AJ22" s="287">
        <v>3228</v>
      </c>
      <c r="AK22" s="288"/>
      <c r="AL22" s="287">
        <v>20</v>
      </c>
      <c r="AM22" s="287">
        <v>14</v>
      </c>
      <c r="AN22" s="287">
        <v>38</v>
      </c>
      <c r="AO22" s="287"/>
      <c r="AP22" s="287">
        <v>17</v>
      </c>
      <c r="AQ22" s="287">
        <v>5</v>
      </c>
      <c r="AR22" s="287">
        <v>2</v>
      </c>
      <c r="AS22" s="259"/>
      <c r="AT22" s="287">
        <v>0</v>
      </c>
      <c r="AU22" s="287">
        <v>41</v>
      </c>
      <c r="AV22" s="289">
        <v>0.42</v>
      </c>
      <c r="AW22" s="289">
        <v>0.32</v>
      </c>
      <c r="AX22" s="259"/>
      <c r="AY22" s="290">
        <v>910</v>
      </c>
      <c r="AZ22" s="290">
        <v>44</v>
      </c>
      <c r="BA22" s="258"/>
    </row>
    <row r="23" spans="2:53" ht="15.75" customHeight="1">
      <c r="B23" s="85" t="str">
        <f t="shared" si="3"/>
        <v>Japan (A) 2008</v>
      </c>
      <c r="C23" s="81" t="str">
        <f t="shared" si="4"/>
        <v>B</v>
      </c>
      <c r="D23" s="82">
        <f t="shared" si="5"/>
        <v>5176</v>
      </c>
      <c r="E23" s="83">
        <f t="shared" ref="E23:F23" si="113">D76</f>
        <v>1274</v>
      </c>
      <c r="F23" s="83">
        <f t="shared" si="113"/>
        <v>3902</v>
      </c>
      <c r="G23" s="84"/>
      <c r="H23" s="83">
        <f t="shared" ref="H23:I23" si="114">K76</f>
        <v>5110</v>
      </c>
      <c r="I23" s="83">
        <f t="shared" si="114"/>
        <v>66</v>
      </c>
      <c r="J23" s="84"/>
      <c r="K23" s="83">
        <f t="shared" ref="K23:M23" si="115">Q76</f>
        <v>0</v>
      </c>
      <c r="L23" s="83">
        <f t="shared" si="115"/>
        <v>0</v>
      </c>
      <c r="M23" s="83">
        <f t="shared" si="115"/>
        <v>12</v>
      </c>
      <c r="N23" s="83"/>
      <c r="O23" s="83">
        <f t="shared" ref="O23:Q23" si="116">W76</f>
        <v>28</v>
      </c>
      <c r="P23" s="83">
        <f t="shared" si="116"/>
        <v>93</v>
      </c>
      <c r="Q23" s="83">
        <f t="shared" si="116"/>
        <v>0</v>
      </c>
      <c r="R23" s="85"/>
      <c r="S23" s="83">
        <f t="shared" ref="S23" si="117">AB76</f>
        <v>0</v>
      </c>
      <c r="T23" s="83">
        <f t="shared" si="0"/>
        <v>0</v>
      </c>
      <c r="U23" s="84">
        <f t="shared" si="1"/>
        <v>0.59</v>
      </c>
      <c r="V23" s="84">
        <f t="shared" si="2"/>
        <v>0.05</v>
      </c>
      <c r="W23" s="85"/>
      <c r="X23" s="275">
        <f t="shared" ref="X23:Y23" si="118">AH79</f>
        <v>1100</v>
      </c>
      <c r="Y23" s="275">
        <f t="shared" si="118"/>
        <v>0</v>
      </c>
      <c r="AA23" s="45"/>
      <c r="AB23" s="258"/>
      <c r="AC23" s="259" t="s">
        <v>343</v>
      </c>
      <c r="AD23" s="277" t="s">
        <v>246</v>
      </c>
      <c r="AE23" s="287">
        <v>10912</v>
      </c>
      <c r="AF23" s="287">
        <v>4091</v>
      </c>
      <c r="AG23" s="287">
        <v>6821</v>
      </c>
      <c r="AH23" s="288"/>
      <c r="AI23" s="287">
        <v>3250</v>
      </c>
      <c r="AJ23" s="287">
        <v>7662</v>
      </c>
      <c r="AK23" s="288"/>
      <c r="AL23" s="287">
        <v>6</v>
      </c>
      <c r="AM23" s="287">
        <v>5</v>
      </c>
      <c r="AN23" s="287">
        <v>10</v>
      </c>
      <c r="AO23" s="287"/>
      <c r="AP23" s="287">
        <v>11</v>
      </c>
      <c r="AQ23" s="287">
        <v>34</v>
      </c>
      <c r="AR23" s="287">
        <v>0</v>
      </c>
      <c r="AS23" s="259"/>
      <c r="AT23" s="287">
        <v>0</v>
      </c>
      <c r="AU23" s="287">
        <v>0</v>
      </c>
      <c r="AV23" s="289">
        <v>0.4</v>
      </c>
      <c r="AW23" s="289">
        <v>0.03</v>
      </c>
      <c r="AX23" s="259"/>
      <c r="AY23" s="290">
        <v>433</v>
      </c>
      <c r="AZ23" s="290">
        <v>0</v>
      </c>
      <c r="BA23" s="258"/>
    </row>
    <row r="24" spans="2:53" ht="15.75" customHeight="1">
      <c r="B24" s="85" t="str">
        <f t="shared" si="3"/>
        <v>Korea (A) 2008</v>
      </c>
      <c r="C24" s="81" t="str">
        <f t="shared" si="4"/>
        <v>B</v>
      </c>
      <c r="D24" s="82">
        <f t="shared" si="5"/>
        <v>3565</v>
      </c>
      <c r="E24" s="83">
        <f t="shared" ref="E24:F24" si="119">D77</f>
        <v>1552</v>
      </c>
      <c r="F24" s="83">
        <f t="shared" si="119"/>
        <v>2013</v>
      </c>
      <c r="G24" s="84"/>
      <c r="H24" s="83">
        <f t="shared" ref="H24:I24" si="120">K77</f>
        <v>3317</v>
      </c>
      <c r="I24" s="83">
        <f t="shared" si="120"/>
        <v>248</v>
      </c>
      <c r="J24" s="84"/>
      <c r="K24" s="83">
        <f t="shared" ref="K24:M24" si="121">Q77</f>
        <v>0</v>
      </c>
      <c r="L24" s="83">
        <f t="shared" si="121"/>
        <v>17</v>
      </c>
      <c r="M24" s="83">
        <f t="shared" si="121"/>
        <v>81</v>
      </c>
      <c r="N24" s="83"/>
      <c r="O24" s="83">
        <f t="shared" ref="O24:Q24" si="122">W77</f>
        <v>99</v>
      </c>
      <c r="P24" s="83">
        <f t="shared" si="122"/>
        <v>0</v>
      </c>
      <c r="Q24" s="83">
        <f t="shared" si="122"/>
        <v>0</v>
      </c>
      <c r="R24" s="85"/>
      <c r="S24" s="83">
        <f t="shared" ref="S24" si="123">AB77</f>
        <v>0</v>
      </c>
      <c r="T24" s="83">
        <f t="shared" si="0"/>
        <v>2</v>
      </c>
      <c r="U24" s="84">
        <f t="shared" si="1"/>
        <v>0.3</v>
      </c>
      <c r="V24" s="84">
        <f t="shared" si="2"/>
        <v>0</v>
      </c>
      <c r="W24" s="85"/>
      <c r="X24" s="275">
        <f t="shared" ref="X24:Y24" si="124">AH80</f>
        <v>457</v>
      </c>
      <c r="Y24" s="275">
        <f t="shared" si="124"/>
        <v>155</v>
      </c>
      <c r="AA24" s="45"/>
      <c r="AB24" s="258"/>
      <c r="AC24" s="259" t="s">
        <v>182</v>
      </c>
      <c r="AD24" s="277" t="s">
        <v>246</v>
      </c>
      <c r="AE24" s="287">
        <v>559</v>
      </c>
      <c r="AF24" s="287">
        <v>144</v>
      </c>
      <c r="AG24" s="287">
        <v>415</v>
      </c>
      <c r="AH24" s="288"/>
      <c r="AI24" s="287">
        <v>515</v>
      </c>
      <c r="AJ24" s="287">
        <v>44</v>
      </c>
      <c r="AK24" s="288"/>
      <c r="AL24" s="287">
        <v>0</v>
      </c>
      <c r="AM24" s="287">
        <v>0</v>
      </c>
      <c r="AN24" s="287">
        <v>7</v>
      </c>
      <c r="AO24" s="287"/>
      <c r="AP24" s="287">
        <v>1</v>
      </c>
      <c r="AQ24" s="287">
        <v>6</v>
      </c>
      <c r="AR24" s="287">
        <v>0</v>
      </c>
      <c r="AS24" s="259"/>
      <c r="AT24" s="287">
        <v>0</v>
      </c>
      <c r="AU24" s="287">
        <v>0</v>
      </c>
      <c r="AV24" s="289">
        <v>0.3</v>
      </c>
      <c r="AW24" s="289">
        <v>0</v>
      </c>
      <c r="AX24" s="259"/>
      <c r="AY24" s="290">
        <v>23</v>
      </c>
      <c r="AZ24" s="290">
        <v>0</v>
      </c>
      <c r="BA24" s="258"/>
    </row>
    <row r="25" spans="2:53" ht="15.75" customHeight="1">
      <c r="B25" s="85" t="str">
        <f t="shared" si="3"/>
        <v>Norway (A) 2008</v>
      </c>
      <c r="C25" s="81" t="str">
        <f t="shared" si="4"/>
        <v>A</v>
      </c>
      <c r="D25" s="82">
        <f t="shared" si="5"/>
        <v>21678</v>
      </c>
      <c r="E25" s="83">
        <f t="shared" ref="E25:F25" si="125">D78</f>
        <v>2555</v>
      </c>
      <c r="F25" s="83">
        <f t="shared" si="125"/>
        <v>19123</v>
      </c>
      <c r="G25" s="84"/>
      <c r="H25" s="83">
        <f t="shared" ref="H25:I25" si="126">K78</f>
        <v>6390</v>
      </c>
      <c r="I25" s="83">
        <f t="shared" si="126"/>
        <v>15288</v>
      </c>
      <c r="J25" s="84"/>
      <c r="K25" s="83">
        <f t="shared" ref="K25:M25" si="127">Q78</f>
        <v>0</v>
      </c>
      <c r="L25" s="83">
        <f t="shared" si="127"/>
        <v>0</v>
      </c>
      <c r="M25" s="83">
        <f t="shared" si="127"/>
        <v>0</v>
      </c>
      <c r="N25" s="83"/>
      <c r="O25" s="83">
        <f t="shared" ref="O25:Q25" si="128">W78</f>
        <v>67</v>
      </c>
      <c r="P25" s="83">
        <f t="shared" si="128"/>
        <v>0</v>
      </c>
      <c r="Q25" s="83">
        <f t="shared" si="128"/>
        <v>0</v>
      </c>
      <c r="R25" s="85"/>
      <c r="S25" s="83">
        <f t="shared" ref="S25" si="129">AB78</f>
        <v>0</v>
      </c>
      <c r="T25" s="83">
        <f t="shared" si="0"/>
        <v>0</v>
      </c>
      <c r="U25" s="84">
        <f t="shared" si="1"/>
        <v>0.4</v>
      </c>
      <c r="V25" s="84">
        <f t="shared" si="2"/>
        <v>0</v>
      </c>
      <c r="W25" s="85"/>
      <c r="X25" s="275">
        <f t="shared" ref="X25:Y25" si="130">AH81</f>
        <v>230</v>
      </c>
      <c r="Y25" s="275">
        <f t="shared" si="130"/>
        <v>0</v>
      </c>
      <c r="AA25" s="45"/>
      <c r="AB25" s="258"/>
      <c r="AC25" s="259" t="s">
        <v>344</v>
      </c>
      <c r="AD25" s="277" t="s">
        <v>246</v>
      </c>
      <c r="AE25" s="287">
        <v>199</v>
      </c>
      <c r="AF25" s="287">
        <v>22</v>
      </c>
      <c r="AG25" s="287">
        <v>177</v>
      </c>
      <c r="AH25" s="288"/>
      <c r="AI25" s="287">
        <v>199</v>
      </c>
      <c r="AJ25" s="287">
        <v>0</v>
      </c>
      <c r="AK25" s="288"/>
      <c r="AL25" s="287">
        <v>0</v>
      </c>
      <c r="AM25" s="287">
        <v>0</v>
      </c>
      <c r="AN25" s="287">
        <v>0</v>
      </c>
      <c r="AO25" s="287"/>
      <c r="AP25" s="287">
        <v>59</v>
      </c>
      <c r="AQ25" s="287">
        <v>0</v>
      </c>
      <c r="AR25" s="287">
        <v>0</v>
      </c>
      <c r="AS25" s="259"/>
      <c r="AT25" s="287">
        <v>0</v>
      </c>
      <c r="AU25" s="287">
        <v>0</v>
      </c>
      <c r="AV25" s="289">
        <v>0.02</v>
      </c>
      <c r="AW25" s="289">
        <v>0</v>
      </c>
      <c r="AX25" s="259"/>
      <c r="AY25" s="290">
        <v>1113</v>
      </c>
      <c r="AZ25" s="290">
        <v>326</v>
      </c>
      <c r="BA25" s="258"/>
    </row>
    <row r="26" spans="2:53" ht="15.75" customHeight="1">
      <c r="B26" s="85" t="str">
        <f t="shared" si="3"/>
        <v>Portugal (A) 2008</v>
      </c>
      <c r="C26" s="81" t="str">
        <f t="shared" si="4"/>
        <v>A</v>
      </c>
      <c r="D26" s="82">
        <f t="shared" si="5"/>
        <v>182</v>
      </c>
      <c r="E26" s="83">
        <f t="shared" ref="E26:F26" si="131">D79</f>
        <v>27</v>
      </c>
      <c r="F26" s="83">
        <f t="shared" si="131"/>
        <v>155</v>
      </c>
      <c r="G26" s="84"/>
      <c r="H26" s="83">
        <f t="shared" ref="H26:I26" si="132">K79</f>
        <v>175</v>
      </c>
      <c r="I26" s="83">
        <f t="shared" si="132"/>
        <v>7</v>
      </c>
      <c r="J26" s="84"/>
      <c r="K26" s="83">
        <f t="shared" ref="K26:M26" si="133">Q79</f>
        <v>0</v>
      </c>
      <c r="L26" s="83">
        <f t="shared" si="133"/>
        <v>0</v>
      </c>
      <c r="M26" s="83">
        <f t="shared" si="133"/>
        <v>18</v>
      </c>
      <c r="N26" s="83"/>
      <c r="O26" s="83">
        <f t="shared" ref="O26:Q26" si="134">W79</f>
        <v>1</v>
      </c>
      <c r="P26" s="83">
        <f t="shared" si="134"/>
        <v>0</v>
      </c>
      <c r="Q26" s="83">
        <f t="shared" si="134"/>
        <v>0</v>
      </c>
      <c r="R26" s="85"/>
      <c r="S26" s="83">
        <f t="shared" ref="S26" si="135">AB79</f>
        <v>0</v>
      </c>
      <c r="T26" s="83">
        <f t="shared" si="0"/>
        <v>0</v>
      </c>
      <c r="U26" s="84">
        <f t="shared" si="1"/>
        <v>0.03</v>
      </c>
      <c r="V26" s="84">
        <f t="shared" si="2"/>
        <v>0.56000000000000005</v>
      </c>
      <c r="W26" s="85"/>
      <c r="X26" s="275">
        <f t="shared" ref="X26:Y26" si="136">AH82</f>
        <v>95</v>
      </c>
      <c r="Y26" s="275">
        <f t="shared" si="136"/>
        <v>135</v>
      </c>
      <c r="AA26" s="45"/>
      <c r="AB26" s="258"/>
      <c r="AC26" s="259" t="s">
        <v>166</v>
      </c>
      <c r="AD26" s="277" t="s">
        <v>246</v>
      </c>
      <c r="AE26" s="287">
        <v>315</v>
      </c>
      <c r="AF26" s="287">
        <v>144</v>
      </c>
      <c r="AG26" s="287">
        <v>171</v>
      </c>
      <c r="AH26" s="288"/>
      <c r="AI26" s="287">
        <v>269</v>
      </c>
      <c r="AJ26" s="287">
        <v>46</v>
      </c>
      <c r="AK26" s="288"/>
      <c r="AL26" s="287">
        <v>0</v>
      </c>
      <c r="AM26" s="287">
        <v>2</v>
      </c>
      <c r="AN26" s="287">
        <v>14</v>
      </c>
      <c r="AO26" s="287"/>
      <c r="AP26" s="287">
        <v>19</v>
      </c>
      <c r="AQ26" s="287">
        <v>1</v>
      </c>
      <c r="AR26" s="287">
        <v>20</v>
      </c>
      <c r="AS26" s="259"/>
      <c r="AT26" s="287">
        <v>0</v>
      </c>
      <c r="AU26" s="287">
        <v>0</v>
      </c>
      <c r="AV26" s="289">
        <v>0.61</v>
      </c>
      <c r="AW26" s="289">
        <v>6.4000000000000001E-2</v>
      </c>
      <c r="AX26" s="259"/>
      <c r="AY26" s="290">
        <v>274</v>
      </c>
      <c r="AZ26" s="290">
        <v>0</v>
      </c>
      <c r="BA26" s="258"/>
    </row>
    <row r="27" spans="2:53" ht="15.75" customHeight="1">
      <c r="B27" s="85" t="str">
        <f t="shared" si="3"/>
        <v>Portugal (B) 2008</v>
      </c>
      <c r="C27" s="81" t="str">
        <f t="shared" si="4"/>
        <v>A</v>
      </c>
      <c r="D27" s="82">
        <f t="shared" si="5"/>
        <v>764</v>
      </c>
      <c r="E27" s="83">
        <f t="shared" ref="E27:F27" si="137">D80</f>
        <v>353</v>
      </c>
      <c r="F27" s="83">
        <f t="shared" si="137"/>
        <v>411</v>
      </c>
      <c r="G27" s="84"/>
      <c r="H27" s="83">
        <f t="shared" ref="H27:I27" si="138">K80</f>
        <v>711</v>
      </c>
      <c r="I27" s="83">
        <f t="shared" si="138"/>
        <v>53</v>
      </c>
      <c r="J27" s="84"/>
      <c r="K27" s="83">
        <f t="shared" ref="K27:M27" si="139">Q80</f>
        <v>1</v>
      </c>
      <c r="L27" s="83">
        <f t="shared" si="139"/>
        <v>0</v>
      </c>
      <c r="M27" s="83">
        <f t="shared" si="139"/>
        <v>0</v>
      </c>
      <c r="N27" s="83"/>
      <c r="O27" s="83">
        <f t="shared" ref="O27:Q27" si="140">W80</f>
        <v>1</v>
      </c>
      <c r="P27" s="83">
        <f t="shared" si="140"/>
        <v>1</v>
      </c>
      <c r="Q27" s="83">
        <f t="shared" si="140"/>
        <v>0</v>
      </c>
      <c r="R27" s="85"/>
      <c r="S27" s="83">
        <f t="shared" ref="S27" si="141">AB80</f>
        <v>0</v>
      </c>
      <c r="T27" s="83">
        <f t="shared" si="0"/>
        <v>0</v>
      </c>
      <c r="U27" s="84">
        <f t="shared" si="1"/>
        <v>0</v>
      </c>
      <c r="V27" s="84">
        <f t="shared" si="2"/>
        <v>0.57999999999999996</v>
      </c>
      <c r="W27" s="85"/>
      <c r="X27" s="275">
        <f t="shared" ref="X27:Y27" si="142">AH83</f>
        <v>0</v>
      </c>
      <c r="Y27" s="275">
        <f t="shared" si="142"/>
        <v>0</v>
      </c>
      <c r="AA27" s="45"/>
      <c r="AB27" s="258"/>
      <c r="AC27" s="259" t="s">
        <v>345</v>
      </c>
      <c r="AD27" s="277" t="s">
        <v>245</v>
      </c>
      <c r="AE27" s="287">
        <v>5176</v>
      </c>
      <c r="AF27" s="287">
        <v>1274</v>
      </c>
      <c r="AG27" s="287">
        <v>3902</v>
      </c>
      <c r="AH27" s="288"/>
      <c r="AI27" s="287">
        <v>5110</v>
      </c>
      <c r="AJ27" s="287">
        <v>66</v>
      </c>
      <c r="AK27" s="288"/>
      <c r="AL27" s="287">
        <v>0</v>
      </c>
      <c r="AM27" s="287">
        <v>0</v>
      </c>
      <c r="AN27" s="287">
        <v>12</v>
      </c>
      <c r="AO27" s="287"/>
      <c r="AP27" s="287">
        <v>28</v>
      </c>
      <c r="AQ27" s="287">
        <v>93</v>
      </c>
      <c r="AR27" s="287">
        <v>0</v>
      </c>
      <c r="AS27" s="259"/>
      <c r="AT27" s="287">
        <v>0</v>
      </c>
      <c r="AU27" s="287">
        <v>0</v>
      </c>
      <c r="AV27" s="289">
        <v>0.59</v>
      </c>
      <c r="AW27" s="289">
        <v>0.05</v>
      </c>
      <c r="AX27" s="259"/>
      <c r="AY27" s="290">
        <v>1100</v>
      </c>
      <c r="AZ27" s="290">
        <v>0</v>
      </c>
      <c r="BA27" s="258"/>
    </row>
    <row r="28" spans="2:53" ht="15.75" customHeight="1">
      <c r="B28" s="85" t="str">
        <f t="shared" si="3"/>
        <v>Romania (A) 2008</v>
      </c>
      <c r="C28" s="81" t="str">
        <f t="shared" si="4"/>
        <v>A</v>
      </c>
      <c r="D28" s="82">
        <f t="shared" si="5"/>
        <v>89</v>
      </c>
      <c r="E28" s="83">
        <f t="shared" ref="E28:F28" si="143">D81</f>
        <v>61</v>
      </c>
      <c r="F28" s="83">
        <f t="shared" si="143"/>
        <v>28</v>
      </c>
      <c r="G28" s="84"/>
      <c r="H28" s="83">
        <f t="shared" ref="H28:I28" si="144">K81</f>
        <v>83</v>
      </c>
      <c r="I28" s="83">
        <f t="shared" si="144"/>
        <v>6</v>
      </c>
      <c r="J28" s="84"/>
      <c r="K28" s="83">
        <f t="shared" ref="K28:M28" si="145">Q81</f>
        <v>0</v>
      </c>
      <c r="L28" s="83">
        <f t="shared" si="145"/>
        <v>0</v>
      </c>
      <c r="M28" s="83">
        <f t="shared" si="145"/>
        <v>4</v>
      </c>
      <c r="N28" s="83"/>
      <c r="O28" s="83">
        <f t="shared" ref="O28:Q28" si="146">W81</f>
        <v>1</v>
      </c>
      <c r="P28" s="83">
        <f t="shared" si="146"/>
        <v>2</v>
      </c>
      <c r="Q28" s="83">
        <f t="shared" si="146"/>
        <v>0</v>
      </c>
      <c r="R28" s="85"/>
      <c r="S28" s="83">
        <f t="shared" ref="S28" si="147">AB81</f>
        <v>0</v>
      </c>
      <c r="T28" s="83">
        <f t="shared" si="0"/>
        <v>0</v>
      </c>
      <c r="U28" s="84">
        <f t="shared" si="1"/>
        <v>0</v>
      </c>
      <c r="V28" s="84">
        <f t="shared" si="2"/>
        <v>0</v>
      </c>
      <c r="W28" s="85"/>
      <c r="X28" s="275">
        <f t="shared" ref="X28:Y28" si="148">AH84</f>
        <v>58</v>
      </c>
      <c r="Y28" s="275">
        <f t="shared" si="148"/>
        <v>52</v>
      </c>
      <c r="AA28" s="45"/>
      <c r="AB28" s="258"/>
      <c r="AC28" s="259" t="s">
        <v>346</v>
      </c>
      <c r="AD28" s="277" t="s">
        <v>245</v>
      </c>
      <c r="AE28" s="287">
        <v>3565</v>
      </c>
      <c r="AF28" s="287">
        <v>1552</v>
      </c>
      <c r="AG28" s="287">
        <v>2013</v>
      </c>
      <c r="AH28" s="288"/>
      <c r="AI28" s="287">
        <v>3317</v>
      </c>
      <c r="AJ28" s="287">
        <v>248</v>
      </c>
      <c r="AK28" s="288"/>
      <c r="AL28" s="287">
        <v>0</v>
      </c>
      <c r="AM28" s="287">
        <v>17</v>
      </c>
      <c r="AN28" s="287">
        <v>81</v>
      </c>
      <c r="AO28" s="287"/>
      <c r="AP28" s="287">
        <v>99</v>
      </c>
      <c r="AQ28" s="287">
        <v>0</v>
      </c>
      <c r="AR28" s="287">
        <v>0</v>
      </c>
      <c r="AS28" s="259"/>
      <c r="AT28" s="287">
        <v>0</v>
      </c>
      <c r="AU28" s="287">
        <v>2</v>
      </c>
      <c r="AV28" s="289">
        <v>0.3</v>
      </c>
      <c r="AW28" s="289">
        <v>0</v>
      </c>
      <c r="AX28" s="259"/>
      <c r="AY28" s="290">
        <v>457</v>
      </c>
      <c r="AZ28" s="290">
        <v>155</v>
      </c>
      <c r="BA28" s="258"/>
    </row>
    <row r="29" spans="2:53" ht="15.75" customHeight="1">
      <c r="B29" s="85" t="str">
        <f t="shared" si="3"/>
        <v>Scotland (A) 2008</v>
      </c>
      <c r="C29" s="81" t="str">
        <f t="shared" si="4"/>
        <v>A</v>
      </c>
      <c r="D29" s="82">
        <f t="shared" si="5"/>
        <v>3597</v>
      </c>
      <c r="E29" s="83">
        <f t="shared" ref="E29:F29" si="149">D82</f>
        <v>799</v>
      </c>
      <c r="F29" s="83">
        <f t="shared" si="149"/>
        <v>2798</v>
      </c>
      <c r="G29" s="84"/>
      <c r="H29" s="83">
        <f t="shared" ref="H29:I29" si="150">K82</f>
        <v>3361</v>
      </c>
      <c r="I29" s="83">
        <f t="shared" si="150"/>
        <v>236</v>
      </c>
      <c r="J29" s="84"/>
      <c r="K29" s="83">
        <f t="shared" ref="K29:M29" si="151">Q82</f>
        <v>1</v>
      </c>
      <c r="L29" s="83">
        <f t="shared" si="151"/>
        <v>0</v>
      </c>
      <c r="M29" s="83">
        <f t="shared" si="151"/>
        <v>274</v>
      </c>
      <c r="N29" s="83"/>
      <c r="O29" s="83">
        <f t="shared" ref="O29:Q29" si="152">W82</f>
        <v>38</v>
      </c>
      <c r="P29" s="83">
        <f t="shared" si="152"/>
        <v>9</v>
      </c>
      <c r="Q29" s="83">
        <f t="shared" si="152"/>
        <v>9</v>
      </c>
      <c r="R29" s="85"/>
      <c r="S29" s="83">
        <f t="shared" ref="S29" si="153">AB82</f>
        <v>0</v>
      </c>
      <c r="T29" s="83">
        <f t="shared" si="0"/>
        <v>2</v>
      </c>
      <c r="U29" s="84">
        <f t="shared" si="1"/>
        <v>0.75</v>
      </c>
      <c r="V29" s="84">
        <f t="shared" si="2"/>
        <v>0.55000000000000004</v>
      </c>
      <c r="W29" s="85"/>
      <c r="X29" s="275">
        <f t="shared" ref="X29:Y29" si="154">AH85</f>
        <v>197</v>
      </c>
      <c r="Y29" s="275">
        <f t="shared" si="154"/>
        <v>0</v>
      </c>
      <c r="AA29" s="45"/>
      <c r="AB29" s="258"/>
      <c r="AC29" s="259" t="s">
        <v>167</v>
      </c>
      <c r="AD29" s="277" t="s">
        <v>246</v>
      </c>
      <c r="AE29" s="287">
        <v>254</v>
      </c>
      <c r="AF29" s="287">
        <v>142</v>
      </c>
      <c r="AG29" s="287">
        <v>112</v>
      </c>
      <c r="AH29" s="288"/>
      <c r="AI29" s="287">
        <v>217</v>
      </c>
      <c r="AJ29" s="287">
        <v>37</v>
      </c>
      <c r="AK29" s="288"/>
      <c r="AL29" s="287">
        <v>0</v>
      </c>
      <c r="AM29" s="287">
        <v>0</v>
      </c>
      <c r="AN29" s="287">
        <v>0</v>
      </c>
      <c r="AO29" s="287"/>
      <c r="AP29" s="287">
        <v>5</v>
      </c>
      <c r="AQ29" s="287">
        <v>0</v>
      </c>
      <c r="AR29" s="287">
        <v>0</v>
      </c>
      <c r="AS29" s="259"/>
      <c r="AT29" s="287">
        <v>0</v>
      </c>
      <c r="AU29" s="287">
        <v>6</v>
      </c>
      <c r="AV29" s="289">
        <v>0.7</v>
      </c>
      <c r="AW29" s="289">
        <v>0.01</v>
      </c>
      <c r="AX29" s="259"/>
      <c r="AY29" s="290">
        <v>3</v>
      </c>
      <c r="AZ29" s="290">
        <v>4</v>
      </c>
      <c r="BA29" s="258"/>
    </row>
    <row r="30" spans="2:53" ht="15.75" customHeight="1">
      <c r="B30" s="85" t="str">
        <f t="shared" si="3"/>
        <v>South Africa (A) 2008</v>
      </c>
      <c r="C30" s="81" t="str">
        <f t="shared" si="4"/>
        <v>A</v>
      </c>
      <c r="D30" s="82">
        <f t="shared" si="5"/>
        <v>359</v>
      </c>
      <c r="E30" s="83">
        <f t="shared" ref="E30:F30" si="155">D83</f>
        <v>166</v>
      </c>
      <c r="F30" s="83">
        <f t="shared" si="155"/>
        <v>193</v>
      </c>
      <c r="G30" s="84"/>
      <c r="H30" s="83">
        <f t="shared" ref="H30:I30" si="156">K83</f>
        <v>346</v>
      </c>
      <c r="I30" s="83">
        <f t="shared" si="156"/>
        <v>13</v>
      </c>
      <c r="J30" s="84"/>
      <c r="K30" s="83">
        <f t="shared" ref="K30:M30" si="157">Q83</f>
        <v>2</v>
      </c>
      <c r="L30" s="83">
        <f t="shared" si="157"/>
        <v>2</v>
      </c>
      <c r="M30" s="83">
        <f t="shared" si="157"/>
        <v>13</v>
      </c>
      <c r="N30" s="83"/>
      <c r="O30" s="83">
        <f t="shared" ref="O30:Q30" si="158">W83</f>
        <v>13</v>
      </c>
      <c r="P30" s="83">
        <f t="shared" si="158"/>
        <v>4</v>
      </c>
      <c r="Q30" s="83">
        <f t="shared" si="158"/>
        <v>0</v>
      </c>
      <c r="R30" s="85"/>
      <c r="S30" s="83">
        <f t="shared" ref="S30" si="159">AB83</f>
        <v>0</v>
      </c>
      <c r="T30" s="83">
        <f t="shared" si="0"/>
        <v>0</v>
      </c>
      <c r="U30" s="84">
        <f t="shared" si="1"/>
        <v>0.1</v>
      </c>
      <c r="V30" s="84">
        <f t="shared" si="2"/>
        <v>0.02</v>
      </c>
      <c r="W30" s="85"/>
      <c r="X30" s="275">
        <f t="shared" ref="X30:Y30" si="160">AH86</f>
        <v>121</v>
      </c>
      <c r="Y30" s="275">
        <f t="shared" si="160"/>
        <v>21</v>
      </c>
      <c r="AA30" s="45"/>
      <c r="AB30" s="258"/>
      <c r="AC30" s="259" t="s">
        <v>184</v>
      </c>
      <c r="AD30" s="277" t="s">
        <v>246</v>
      </c>
      <c r="AE30" s="287">
        <v>210</v>
      </c>
      <c r="AF30" s="287">
        <v>93</v>
      </c>
      <c r="AG30" s="287">
        <v>117</v>
      </c>
      <c r="AH30" s="288"/>
      <c r="AI30" s="287">
        <v>165</v>
      </c>
      <c r="AJ30" s="287">
        <v>45</v>
      </c>
      <c r="AK30" s="288"/>
      <c r="AL30" s="287">
        <v>0</v>
      </c>
      <c r="AM30" s="287">
        <v>0</v>
      </c>
      <c r="AN30" s="287">
        <v>0</v>
      </c>
      <c r="AO30" s="287"/>
      <c r="AP30" s="287">
        <v>4</v>
      </c>
      <c r="AQ30" s="287">
        <v>0</v>
      </c>
      <c r="AR30" s="287">
        <v>0</v>
      </c>
      <c r="AS30" s="259"/>
      <c r="AT30" s="287">
        <v>0</v>
      </c>
      <c r="AU30" s="287">
        <v>0</v>
      </c>
      <c r="AV30" s="289">
        <v>0.31</v>
      </c>
      <c r="AW30" s="289">
        <v>0.68</v>
      </c>
      <c r="AX30" s="259"/>
      <c r="AY30" s="290">
        <v>18</v>
      </c>
      <c r="AZ30" s="290">
        <v>45</v>
      </c>
      <c r="BA30" s="258"/>
    </row>
    <row r="31" spans="2:53" ht="15.75" customHeight="1">
      <c r="B31" s="85" t="str">
        <f t="shared" si="3"/>
        <v>Sweden (A) 2008</v>
      </c>
      <c r="C31" s="81" t="str">
        <f t="shared" si="4"/>
        <v>A</v>
      </c>
      <c r="D31" s="82">
        <f t="shared" si="5"/>
        <v>8682</v>
      </c>
      <c r="E31" s="83">
        <f t="shared" ref="E31:F31" si="161">D84</f>
        <v>4934</v>
      </c>
      <c r="F31" s="83">
        <f t="shared" si="161"/>
        <v>3748</v>
      </c>
      <c r="G31" s="84"/>
      <c r="H31" s="83">
        <f t="shared" ref="H31:I31" si="162">K84</f>
        <v>2737</v>
      </c>
      <c r="I31" s="83">
        <f t="shared" si="162"/>
        <v>5945</v>
      </c>
      <c r="J31" s="84"/>
      <c r="K31" s="83">
        <f t="shared" ref="K31:M31" si="163">Q84</f>
        <v>0</v>
      </c>
      <c r="L31" s="83">
        <f t="shared" si="163"/>
        <v>0</v>
      </c>
      <c r="M31" s="83">
        <f t="shared" si="163"/>
        <v>3</v>
      </c>
      <c r="N31" s="83"/>
      <c r="O31" s="83">
        <f t="shared" ref="O31:Q31" si="164">W84</f>
        <v>19</v>
      </c>
      <c r="P31" s="83">
        <f t="shared" si="164"/>
        <v>36</v>
      </c>
      <c r="Q31" s="83">
        <f t="shared" si="164"/>
        <v>0</v>
      </c>
      <c r="R31" s="85"/>
      <c r="S31" s="83">
        <f t="shared" ref="S31" si="165">AB84</f>
        <v>0</v>
      </c>
      <c r="T31" s="83">
        <f t="shared" si="0"/>
        <v>0</v>
      </c>
      <c r="U31" s="84">
        <f t="shared" si="1"/>
        <v>0.3</v>
      </c>
      <c r="V31" s="84">
        <f t="shared" si="2"/>
        <v>0.8</v>
      </c>
      <c r="W31" s="85"/>
      <c r="X31" s="275">
        <f t="shared" ref="X31:Y31" si="166">AH87</f>
        <v>70</v>
      </c>
      <c r="Y31" s="275">
        <f t="shared" si="166"/>
        <v>0</v>
      </c>
      <c r="AA31" s="45"/>
      <c r="AB31" s="258"/>
      <c r="AC31" s="259" t="s">
        <v>347</v>
      </c>
      <c r="AD31" s="277" t="s">
        <v>246</v>
      </c>
      <c r="AE31" s="287">
        <v>21678</v>
      </c>
      <c r="AF31" s="287">
        <v>2555</v>
      </c>
      <c r="AG31" s="287">
        <v>19123</v>
      </c>
      <c r="AH31" s="288"/>
      <c r="AI31" s="287">
        <v>6390</v>
      </c>
      <c r="AJ31" s="287">
        <v>15288</v>
      </c>
      <c r="AK31" s="288"/>
      <c r="AL31" s="287">
        <v>0</v>
      </c>
      <c r="AM31" s="287">
        <v>0</v>
      </c>
      <c r="AN31" s="287">
        <v>0</v>
      </c>
      <c r="AO31" s="287"/>
      <c r="AP31" s="287">
        <v>67</v>
      </c>
      <c r="AQ31" s="287">
        <v>0</v>
      </c>
      <c r="AR31" s="287">
        <v>0</v>
      </c>
      <c r="AS31" s="259"/>
      <c r="AT31" s="287">
        <v>0</v>
      </c>
      <c r="AU31" s="287">
        <v>0</v>
      </c>
      <c r="AV31" s="289">
        <v>0.4</v>
      </c>
      <c r="AW31" s="289">
        <v>0</v>
      </c>
      <c r="AX31" s="259"/>
      <c r="AY31" s="290">
        <v>230</v>
      </c>
      <c r="AZ31" s="290">
        <v>0</v>
      </c>
      <c r="BA31" s="258"/>
    </row>
    <row r="32" spans="2:53" ht="15.75" customHeight="1">
      <c r="B32" s="85" t="str">
        <f t="shared" si="3"/>
        <v>Sweden (B) 2008</v>
      </c>
      <c r="C32" s="81" t="str">
        <f t="shared" si="4"/>
        <v>A</v>
      </c>
      <c r="D32" s="82">
        <f t="shared" si="5"/>
        <v>7569</v>
      </c>
      <c r="E32" s="83">
        <f t="shared" ref="E32:F32" si="167">D85</f>
        <v>4582</v>
      </c>
      <c r="F32" s="83">
        <f t="shared" si="167"/>
        <v>2987</v>
      </c>
      <c r="G32" s="84"/>
      <c r="H32" s="83">
        <f t="shared" ref="H32:I32" si="168">K85</f>
        <v>2437</v>
      </c>
      <c r="I32" s="83">
        <f t="shared" si="168"/>
        <v>5132</v>
      </c>
      <c r="J32" s="84"/>
      <c r="K32" s="83">
        <f t="shared" ref="K32:M32" si="169">Q85</f>
        <v>0</v>
      </c>
      <c r="L32" s="83">
        <f t="shared" si="169"/>
        <v>0</v>
      </c>
      <c r="M32" s="83">
        <f t="shared" si="169"/>
        <v>4</v>
      </c>
      <c r="N32" s="83"/>
      <c r="O32" s="83">
        <f t="shared" ref="O32:Q32" si="170">W85</f>
        <v>0</v>
      </c>
      <c r="P32" s="83">
        <f t="shared" si="170"/>
        <v>0</v>
      </c>
      <c r="Q32" s="83">
        <f t="shared" si="170"/>
        <v>0</v>
      </c>
      <c r="R32" s="85"/>
      <c r="S32" s="83">
        <f t="shared" ref="S32" si="171">AB85</f>
        <v>0</v>
      </c>
      <c r="T32" s="83">
        <f t="shared" si="0"/>
        <v>0</v>
      </c>
      <c r="U32" s="84">
        <f t="shared" si="1"/>
        <v>0.2</v>
      </c>
      <c r="V32" s="84">
        <f t="shared" si="2"/>
        <v>0</v>
      </c>
      <c r="W32" s="85"/>
      <c r="X32" s="275">
        <f t="shared" ref="X32:Y32" si="172">AH88</f>
        <v>0</v>
      </c>
      <c r="Y32" s="275">
        <f t="shared" si="172"/>
        <v>0</v>
      </c>
      <c r="AA32" s="45"/>
      <c r="AB32" s="258"/>
      <c r="AC32" s="259" t="s">
        <v>406</v>
      </c>
      <c r="AD32" s="277" t="s">
        <v>246</v>
      </c>
      <c r="AE32" s="287">
        <v>182</v>
      </c>
      <c r="AF32" s="287">
        <v>27</v>
      </c>
      <c r="AG32" s="287">
        <v>155</v>
      </c>
      <c r="AH32" s="288"/>
      <c r="AI32" s="287">
        <v>175</v>
      </c>
      <c r="AJ32" s="287">
        <v>7</v>
      </c>
      <c r="AK32" s="288"/>
      <c r="AL32" s="287">
        <v>0</v>
      </c>
      <c r="AM32" s="287">
        <v>0</v>
      </c>
      <c r="AN32" s="287">
        <v>18</v>
      </c>
      <c r="AO32" s="287"/>
      <c r="AP32" s="287">
        <v>1</v>
      </c>
      <c r="AQ32" s="287">
        <v>0</v>
      </c>
      <c r="AR32" s="287">
        <v>0</v>
      </c>
      <c r="AS32" s="259"/>
      <c r="AT32" s="287">
        <v>0</v>
      </c>
      <c r="AU32" s="287">
        <v>0</v>
      </c>
      <c r="AV32" s="289">
        <v>0.03</v>
      </c>
      <c r="AW32" s="289">
        <v>0.56000000000000005</v>
      </c>
      <c r="AX32" s="259"/>
      <c r="AY32" s="290">
        <v>95</v>
      </c>
      <c r="AZ32" s="290">
        <v>135</v>
      </c>
      <c r="BA32" s="258"/>
    </row>
    <row r="33" spans="2:53" ht="15.75" customHeight="1">
      <c r="B33" s="85" t="str">
        <f t="shared" si="3"/>
        <v>USA (A) 2008</v>
      </c>
      <c r="C33" s="81" t="str">
        <f t="shared" si="4"/>
        <v>B</v>
      </c>
      <c r="D33" s="82">
        <f t="shared" si="5"/>
        <v>50886</v>
      </c>
      <c r="E33" s="83">
        <f t="shared" ref="E33:F33" si="173">D86</f>
        <v>28079</v>
      </c>
      <c r="F33" s="83">
        <f t="shared" si="173"/>
        <v>22807</v>
      </c>
      <c r="G33" s="84"/>
      <c r="H33" s="83">
        <f t="shared" ref="H33:I33" si="174">K86</f>
        <v>17368</v>
      </c>
      <c r="I33" s="83">
        <f t="shared" si="174"/>
        <v>33518</v>
      </c>
      <c r="J33" s="84"/>
      <c r="K33" s="83">
        <f t="shared" ref="K33:M33" si="175">Q86</f>
        <v>845</v>
      </c>
      <c r="L33" s="83">
        <f t="shared" si="175"/>
        <v>209</v>
      </c>
      <c r="M33" s="83">
        <f t="shared" si="175"/>
        <v>285</v>
      </c>
      <c r="N33" s="83"/>
      <c r="O33" s="83">
        <f t="shared" ref="O33:Q33" si="176">W86</f>
        <v>118</v>
      </c>
      <c r="P33" s="83">
        <f t="shared" si="176"/>
        <v>41</v>
      </c>
      <c r="Q33" s="83">
        <f t="shared" si="176"/>
        <v>1</v>
      </c>
      <c r="R33" s="85"/>
      <c r="S33" s="83">
        <f t="shared" ref="S33" si="177">AB86</f>
        <v>0</v>
      </c>
      <c r="T33" s="83">
        <f t="shared" si="0"/>
        <v>0</v>
      </c>
      <c r="U33" s="84">
        <f t="shared" si="1"/>
        <v>0.11</v>
      </c>
      <c r="V33" s="84">
        <f t="shared" si="2"/>
        <v>0.15</v>
      </c>
      <c r="W33" s="85"/>
      <c r="X33" s="275">
        <f t="shared" ref="X33:Y33" si="178">AH89</f>
        <v>3154</v>
      </c>
      <c r="Y33" s="275">
        <f t="shared" si="178"/>
        <v>1</v>
      </c>
      <c r="AA33" s="45"/>
      <c r="AB33" s="258"/>
      <c r="AC33" s="259" t="s">
        <v>407</v>
      </c>
      <c r="AD33" s="277" t="s">
        <v>246</v>
      </c>
      <c r="AE33" s="287">
        <v>764</v>
      </c>
      <c r="AF33" s="287">
        <v>353</v>
      </c>
      <c r="AG33" s="287">
        <v>411</v>
      </c>
      <c r="AH33" s="288"/>
      <c r="AI33" s="287">
        <v>711</v>
      </c>
      <c r="AJ33" s="287">
        <v>53</v>
      </c>
      <c r="AK33" s="288"/>
      <c r="AL33" s="287">
        <v>1</v>
      </c>
      <c r="AM33" s="287">
        <v>0</v>
      </c>
      <c r="AN33" s="287">
        <v>0</v>
      </c>
      <c r="AO33" s="287"/>
      <c r="AP33" s="287">
        <v>1</v>
      </c>
      <c r="AQ33" s="287">
        <v>1</v>
      </c>
      <c r="AR33" s="287">
        <v>0</v>
      </c>
      <c r="AS33" s="259"/>
      <c r="AT33" s="287">
        <v>0</v>
      </c>
      <c r="AU33" s="287">
        <v>0</v>
      </c>
      <c r="AV33" s="289">
        <v>0</v>
      </c>
      <c r="AW33" s="289">
        <v>0.57999999999999996</v>
      </c>
      <c r="AX33" s="259"/>
      <c r="AY33" s="290">
        <v>0</v>
      </c>
      <c r="AZ33" s="290">
        <v>0</v>
      </c>
      <c r="BA33" s="258"/>
    </row>
    <row r="34" spans="2:53" ht="15.75" customHeight="1">
      <c r="B34" s="85" t="str">
        <f t="shared" si="3"/>
        <v>USA (B) 2008</v>
      </c>
      <c r="C34" s="81" t="str">
        <f t="shared" si="4"/>
        <v>B</v>
      </c>
      <c r="D34" s="82">
        <f t="shared" si="5"/>
        <v>23445</v>
      </c>
      <c r="E34" s="83">
        <f t="shared" ref="E34:F34" si="179">D87</f>
        <v>11883</v>
      </c>
      <c r="F34" s="83">
        <f t="shared" si="179"/>
        <v>11562</v>
      </c>
      <c r="G34" s="84"/>
      <c r="H34" s="83">
        <f t="shared" ref="H34:I34" si="180">K87</f>
        <v>3000</v>
      </c>
      <c r="I34" s="83">
        <f t="shared" si="180"/>
        <v>20445</v>
      </c>
      <c r="J34" s="84"/>
      <c r="K34" s="83">
        <f t="shared" ref="K34:M34" si="181">Q87</f>
        <v>15</v>
      </c>
      <c r="L34" s="83">
        <f t="shared" si="181"/>
        <v>1</v>
      </c>
      <c r="M34" s="83">
        <f t="shared" si="181"/>
        <v>5113</v>
      </c>
      <c r="N34" s="83"/>
      <c r="O34" s="83">
        <f t="shared" ref="O34:Q34" si="182">W87</f>
        <v>58</v>
      </c>
      <c r="P34" s="83">
        <f t="shared" si="182"/>
        <v>0</v>
      </c>
      <c r="Q34" s="83">
        <f t="shared" si="182"/>
        <v>0</v>
      </c>
      <c r="R34" s="85"/>
      <c r="S34" s="83">
        <f t="shared" ref="S34" si="183">AB87</f>
        <v>0</v>
      </c>
      <c r="T34" s="83">
        <f t="shared" si="0"/>
        <v>0</v>
      </c>
      <c r="U34" s="84">
        <f t="shared" si="1"/>
        <v>0</v>
      </c>
      <c r="V34" s="84">
        <f t="shared" si="2"/>
        <v>0</v>
      </c>
      <c r="W34" s="85"/>
      <c r="X34" s="275" t="s">
        <v>397</v>
      </c>
      <c r="Y34" s="275" t="s">
        <v>397</v>
      </c>
      <c r="AA34" s="45"/>
      <c r="AB34" s="258"/>
      <c r="AC34" s="276"/>
      <c r="AD34" s="277"/>
      <c r="AE34" s="287"/>
      <c r="AF34" s="287"/>
      <c r="AG34" s="287"/>
      <c r="AH34" s="288"/>
      <c r="AI34" s="287"/>
      <c r="AJ34" s="287"/>
      <c r="AK34" s="288"/>
      <c r="AL34" s="287"/>
      <c r="AM34" s="287"/>
      <c r="AN34" s="301" t="s">
        <v>412</v>
      </c>
      <c r="AO34" s="287"/>
      <c r="AP34" s="287"/>
      <c r="AQ34" s="287"/>
      <c r="AR34" s="287"/>
      <c r="AS34" s="259"/>
      <c r="AT34" s="287"/>
      <c r="AU34" s="287"/>
      <c r="AV34" s="289"/>
      <c r="AW34" s="289"/>
      <c r="AX34" s="259"/>
      <c r="AY34" s="290"/>
      <c r="AZ34" s="290"/>
      <c r="BA34" s="258"/>
    </row>
    <row r="35" spans="2:53" ht="15.75" customHeight="1">
      <c r="B35" s="85" t="str">
        <f t="shared" ref="B35:B45" si="184">B88</f>
        <v>Ireland (A) 2007</v>
      </c>
      <c r="C35" s="81" t="str">
        <f t="shared" si="4"/>
        <v>A</v>
      </c>
      <c r="D35" s="82">
        <f t="shared" si="5"/>
        <v>315</v>
      </c>
      <c r="E35" s="83">
        <f t="shared" ref="E35:F35" si="185">D88</f>
        <v>144</v>
      </c>
      <c r="F35" s="83">
        <f t="shared" si="185"/>
        <v>171</v>
      </c>
      <c r="G35" s="84"/>
      <c r="H35" s="83">
        <f t="shared" ref="H35:I35" si="186">K88</f>
        <v>269</v>
      </c>
      <c r="I35" s="83">
        <f t="shared" si="186"/>
        <v>46</v>
      </c>
      <c r="J35" s="84"/>
      <c r="K35" s="83">
        <f t="shared" ref="K35:M35" si="187">Q88</f>
        <v>0</v>
      </c>
      <c r="L35" s="83">
        <f t="shared" si="187"/>
        <v>2</v>
      </c>
      <c r="M35" s="83">
        <f t="shared" si="187"/>
        <v>14</v>
      </c>
      <c r="N35" s="83"/>
      <c r="O35" s="83">
        <f t="shared" ref="O35:Q35" si="188">W88</f>
        <v>19</v>
      </c>
      <c r="P35" s="83">
        <f t="shared" si="188"/>
        <v>1</v>
      </c>
      <c r="Q35" s="83">
        <f t="shared" si="188"/>
        <v>20</v>
      </c>
      <c r="R35" s="85"/>
      <c r="S35" s="83">
        <f t="shared" ref="S35" si="189">AB88</f>
        <v>0</v>
      </c>
      <c r="T35" s="83">
        <f t="shared" si="0"/>
        <v>0</v>
      </c>
      <c r="U35" s="84">
        <f t="shared" si="1"/>
        <v>0.61</v>
      </c>
      <c r="V35" s="84">
        <f t="shared" si="2"/>
        <v>6.4000000000000001E-2</v>
      </c>
      <c r="W35" s="85"/>
      <c r="X35" s="275">
        <f t="shared" ref="X35:Y35" si="190">AH91</f>
        <v>274</v>
      </c>
      <c r="Y35" s="275">
        <f t="shared" si="190"/>
        <v>0</v>
      </c>
      <c r="AA35" s="45"/>
      <c r="AB35" s="258"/>
      <c r="AC35" s="276"/>
      <c r="AD35" s="277"/>
      <c r="AE35" s="259"/>
      <c r="AF35" s="302" t="s">
        <v>207</v>
      </c>
      <c r="AG35" s="302"/>
      <c r="AH35" s="278"/>
      <c r="AI35" s="302" t="s">
        <v>212</v>
      </c>
      <c r="AJ35" s="302"/>
      <c r="AK35" s="278"/>
      <c r="AL35" s="302" t="s">
        <v>217</v>
      </c>
      <c r="AM35" s="302"/>
      <c r="AN35" s="302"/>
      <c r="AO35" s="278"/>
      <c r="AP35" s="302" t="s">
        <v>219</v>
      </c>
      <c r="AQ35" s="302"/>
      <c r="AR35" s="302"/>
      <c r="AS35" s="279"/>
      <c r="AT35" s="302" t="s">
        <v>125</v>
      </c>
      <c r="AU35" s="302"/>
      <c r="AV35" s="302"/>
      <c r="AW35" s="302"/>
      <c r="AX35" s="279"/>
      <c r="AY35" s="303" t="s">
        <v>226</v>
      </c>
      <c r="AZ35" s="303"/>
      <c r="BA35" s="258"/>
    </row>
    <row r="36" spans="2:53" ht="38.25">
      <c r="B36" s="85" t="str">
        <f t="shared" si="184"/>
        <v>Latvia (A) 2007</v>
      </c>
      <c r="C36" s="81" t="str">
        <f t="shared" si="4"/>
        <v>A</v>
      </c>
      <c r="D36" s="82">
        <f t="shared" si="5"/>
        <v>254</v>
      </c>
      <c r="E36" s="83">
        <f t="shared" ref="E36:F36" si="191">D89</f>
        <v>142</v>
      </c>
      <c r="F36" s="83">
        <f t="shared" si="191"/>
        <v>112</v>
      </c>
      <c r="G36" s="84"/>
      <c r="H36" s="83">
        <f t="shared" ref="H36:I36" si="192">K89</f>
        <v>217</v>
      </c>
      <c r="I36" s="83">
        <f t="shared" si="192"/>
        <v>37</v>
      </c>
      <c r="J36" s="84"/>
      <c r="K36" s="83">
        <f t="shared" ref="K36:M36" si="193">Q89</f>
        <v>0</v>
      </c>
      <c r="L36" s="83">
        <f t="shared" si="193"/>
        <v>0</v>
      </c>
      <c r="M36" s="83">
        <f t="shared" si="193"/>
        <v>0</v>
      </c>
      <c r="N36" s="83"/>
      <c r="O36" s="83">
        <f t="shared" ref="O36:Q36" si="194">W89</f>
        <v>5</v>
      </c>
      <c r="P36" s="83">
        <f t="shared" si="194"/>
        <v>0</v>
      </c>
      <c r="Q36" s="83">
        <f t="shared" si="194"/>
        <v>0</v>
      </c>
      <c r="R36" s="85"/>
      <c r="S36" s="83">
        <f t="shared" ref="S36" si="195">AB89</f>
        <v>0</v>
      </c>
      <c r="T36" s="83">
        <f t="shared" si="0"/>
        <v>6</v>
      </c>
      <c r="U36" s="84">
        <f t="shared" si="1"/>
        <v>0.7</v>
      </c>
      <c r="V36" s="84">
        <f t="shared" si="2"/>
        <v>0.01</v>
      </c>
      <c r="W36" s="85"/>
      <c r="X36" s="275">
        <f t="shared" ref="X36:Y36" si="196">AH92</f>
        <v>3</v>
      </c>
      <c r="Y36" s="275">
        <f t="shared" si="196"/>
        <v>4</v>
      </c>
      <c r="AA36" s="45"/>
      <c r="AB36" s="258"/>
      <c r="AC36" s="281"/>
      <c r="AD36" s="282" t="s">
        <v>244</v>
      </c>
      <c r="AE36" s="283" t="s">
        <v>250</v>
      </c>
      <c r="AF36" s="283" t="s">
        <v>208</v>
      </c>
      <c r="AG36" s="283" t="s">
        <v>209</v>
      </c>
      <c r="AH36" s="284"/>
      <c r="AI36" s="283" t="s">
        <v>236</v>
      </c>
      <c r="AJ36" s="283" t="s">
        <v>43</v>
      </c>
      <c r="AK36" s="283"/>
      <c r="AL36" s="283" t="s">
        <v>56</v>
      </c>
      <c r="AM36" s="283" t="s">
        <v>57</v>
      </c>
      <c r="AN36" s="283" t="s">
        <v>58</v>
      </c>
      <c r="AO36" s="283"/>
      <c r="AP36" s="283" t="s">
        <v>220</v>
      </c>
      <c r="AQ36" s="283" t="s">
        <v>243</v>
      </c>
      <c r="AR36" s="283" t="s">
        <v>221</v>
      </c>
      <c r="AS36" s="285"/>
      <c r="AT36" s="284" t="s">
        <v>222</v>
      </c>
      <c r="AU36" s="284" t="s">
        <v>223</v>
      </c>
      <c r="AV36" s="284" t="s">
        <v>224</v>
      </c>
      <c r="AW36" s="284" t="s">
        <v>225</v>
      </c>
      <c r="AX36" s="285"/>
      <c r="AY36" s="284" t="s">
        <v>227</v>
      </c>
      <c r="AZ36" s="284" t="s">
        <v>251</v>
      </c>
      <c r="BA36" s="258"/>
    </row>
    <row r="37" spans="2:53" ht="15.75" customHeight="1">
      <c r="B37" s="85" t="str">
        <f t="shared" si="184"/>
        <v>Spain (A) 2007</v>
      </c>
      <c r="C37" s="81" t="str">
        <f t="shared" si="4"/>
        <v>A</v>
      </c>
      <c r="D37" s="82">
        <f t="shared" si="5"/>
        <v>1714</v>
      </c>
      <c r="E37" s="83">
        <f t="shared" ref="E37:F37" si="197">D90</f>
        <v>231</v>
      </c>
      <c r="F37" s="83">
        <f t="shared" si="197"/>
        <v>1483</v>
      </c>
      <c r="G37" s="84"/>
      <c r="H37" s="83">
        <f t="shared" ref="H37:I37" si="198">K90</f>
        <v>1692</v>
      </c>
      <c r="I37" s="83">
        <f t="shared" si="198"/>
        <v>22</v>
      </c>
      <c r="J37" s="84"/>
      <c r="K37" s="83">
        <f t="shared" ref="K37:M37" si="199">Q90</f>
        <v>0</v>
      </c>
      <c r="L37" s="83">
        <f t="shared" si="199"/>
        <v>0</v>
      </c>
      <c r="M37" s="83">
        <f t="shared" si="199"/>
        <v>23</v>
      </c>
      <c r="N37" s="83"/>
      <c r="O37" s="83">
        <f t="shared" ref="O37:Q37" si="200">W90</f>
        <v>27</v>
      </c>
      <c r="P37" s="83">
        <f t="shared" si="200"/>
        <v>14</v>
      </c>
      <c r="Q37" s="83">
        <f t="shared" si="200"/>
        <v>10</v>
      </c>
      <c r="R37" s="85"/>
      <c r="S37" s="83">
        <f t="shared" ref="S37" si="201">AB90</f>
        <v>0</v>
      </c>
      <c r="T37" s="83">
        <f t="shared" si="0"/>
        <v>0</v>
      </c>
      <c r="U37" s="84">
        <f t="shared" si="1"/>
        <v>0.52</v>
      </c>
      <c r="V37" s="84">
        <f t="shared" si="2"/>
        <v>0.51</v>
      </c>
      <c r="W37" s="85"/>
      <c r="X37" s="275">
        <f t="shared" ref="X37:Y37" si="202">AH93</f>
        <v>162</v>
      </c>
      <c r="Y37" s="275">
        <f t="shared" si="202"/>
        <v>84</v>
      </c>
      <c r="AA37" s="45"/>
      <c r="AB37" s="258"/>
      <c r="AC37" s="259" t="s">
        <v>349</v>
      </c>
      <c r="AD37" s="277" t="s">
        <v>246</v>
      </c>
      <c r="AE37" s="287">
        <v>89</v>
      </c>
      <c r="AF37" s="287">
        <v>61</v>
      </c>
      <c r="AG37" s="287">
        <v>28</v>
      </c>
      <c r="AH37" s="288"/>
      <c r="AI37" s="287">
        <v>83</v>
      </c>
      <c r="AJ37" s="287">
        <v>6</v>
      </c>
      <c r="AK37" s="288"/>
      <c r="AL37" s="287">
        <v>0</v>
      </c>
      <c r="AM37" s="287">
        <v>0</v>
      </c>
      <c r="AN37" s="287">
        <v>4</v>
      </c>
      <c r="AO37" s="287"/>
      <c r="AP37" s="287">
        <v>1</v>
      </c>
      <c r="AQ37" s="287">
        <v>2</v>
      </c>
      <c r="AR37" s="287">
        <v>0</v>
      </c>
      <c r="AS37" s="259"/>
      <c r="AT37" s="287">
        <v>0</v>
      </c>
      <c r="AU37" s="287">
        <v>0</v>
      </c>
      <c r="AV37" s="289">
        <v>0</v>
      </c>
      <c r="AW37" s="289">
        <v>0</v>
      </c>
      <c r="AX37" s="259"/>
      <c r="AY37" s="290">
        <v>58</v>
      </c>
      <c r="AZ37" s="290">
        <v>52</v>
      </c>
      <c r="BA37" s="258"/>
    </row>
    <row r="38" spans="2:53" ht="15.75" customHeight="1">
      <c r="B38" s="85" t="str">
        <f t="shared" si="184"/>
        <v>Spain (B) 2007</v>
      </c>
      <c r="C38" s="81" t="str">
        <f t="shared" si="4"/>
        <v>A</v>
      </c>
      <c r="D38" s="82">
        <f t="shared" si="5"/>
        <v>1761</v>
      </c>
      <c r="E38" s="83">
        <f t="shared" ref="E38:F38" si="203">D91</f>
        <v>503</v>
      </c>
      <c r="F38" s="83">
        <f t="shared" si="203"/>
        <v>1258</v>
      </c>
      <c r="G38" s="84"/>
      <c r="H38" s="83">
        <f t="shared" ref="H38:I38" si="204">K91</f>
        <v>1737</v>
      </c>
      <c r="I38" s="83">
        <f t="shared" si="204"/>
        <v>24</v>
      </c>
      <c r="J38" s="84"/>
      <c r="K38" s="83">
        <f t="shared" ref="K38:M38" si="205">Q91</f>
        <v>0</v>
      </c>
      <c r="L38" s="83">
        <f t="shared" si="205"/>
        <v>0</v>
      </c>
      <c r="M38" s="83">
        <f t="shared" si="205"/>
        <v>0</v>
      </c>
      <c r="N38" s="83"/>
      <c r="O38" s="83">
        <f t="shared" ref="O38:Q38" si="206">W91</f>
        <v>1</v>
      </c>
      <c r="P38" s="83">
        <f t="shared" si="206"/>
        <v>0</v>
      </c>
      <c r="Q38" s="83">
        <f t="shared" si="206"/>
        <v>0</v>
      </c>
      <c r="R38" s="85"/>
      <c r="S38" s="83">
        <f t="shared" ref="S38" si="207">AB91</f>
        <v>0</v>
      </c>
      <c r="T38" s="83">
        <f t="shared" si="0"/>
        <v>0</v>
      </c>
      <c r="U38" s="84">
        <f t="shared" si="1"/>
        <v>0.56000000000000005</v>
      </c>
      <c r="V38" s="84">
        <f t="shared" si="2"/>
        <v>0.6</v>
      </c>
      <c r="W38" s="85"/>
      <c r="X38" s="275">
        <f t="shared" ref="X38:Y38" si="208">AH94</f>
        <v>10</v>
      </c>
      <c r="Y38" s="275">
        <f t="shared" si="208"/>
        <v>0</v>
      </c>
      <c r="AA38" s="45"/>
      <c r="AB38" s="258"/>
      <c r="AC38" s="259" t="s">
        <v>350</v>
      </c>
      <c r="AD38" s="277" t="s">
        <v>246</v>
      </c>
      <c r="AE38" s="287">
        <v>3597</v>
      </c>
      <c r="AF38" s="287">
        <v>799</v>
      </c>
      <c r="AG38" s="287">
        <v>2798</v>
      </c>
      <c r="AH38" s="288"/>
      <c r="AI38" s="287">
        <v>3361</v>
      </c>
      <c r="AJ38" s="287">
        <v>236</v>
      </c>
      <c r="AK38" s="288"/>
      <c r="AL38" s="287">
        <v>1</v>
      </c>
      <c r="AM38" s="287">
        <v>0</v>
      </c>
      <c r="AN38" s="287">
        <v>274</v>
      </c>
      <c r="AO38" s="287"/>
      <c r="AP38" s="287">
        <v>38</v>
      </c>
      <c r="AQ38" s="287">
        <v>9</v>
      </c>
      <c r="AR38" s="287">
        <v>9</v>
      </c>
      <c r="AS38" s="259"/>
      <c r="AT38" s="287">
        <v>0</v>
      </c>
      <c r="AU38" s="287">
        <v>2</v>
      </c>
      <c r="AV38" s="289">
        <v>0.75</v>
      </c>
      <c r="AW38" s="289">
        <v>0.55000000000000004</v>
      </c>
      <c r="AX38" s="259"/>
      <c r="AY38" s="290">
        <v>197</v>
      </c>
      <c r="AZ38" s="290">
        <v>0</v>
      </c>
      <c r="BA38" s="258"/>
    </row>
    <row r="39" spans="2:53" ht="15.75" customHeight="1">
      <c r="B39" s="85" t="str">
        <f t="shared" si="184"/>
        <v>Estonia 2006</v>
      </c>
      <c r="C39" s="81" t="str">
        <f t="shared" ref="C39:C45" si="209">IF(AM95=1,"A","B")</f>
        <v>A</v>
      </c>
      <c r="D39" s="82">
        <f t="shared" ref="D39:D45" si="210">F92</f>
        <v>758</v>
      </c>
      <c r="E39" s="83">
        <f t="shared" ref="E39:F39" si="211">D92</f>
        <v>577</v>
      </c>
      <c r="F39" s="83">
        <f t="shared" si="211"/>
        <v>181</v>
      </c>
      <c r="G39" s="84"/>
      <c r="H39" s="83">
        <f t="shared" ref="H39:I45" si="212">K92</f>
        <v>250</v>
      </c>
      <c r="I39" s="83">
        <f t="shared" si="212"/>
        <v>508</v>
      </c>
      <c r="J39" s="84"/>
      <c r="K39" s="83">
        <f t="shared" ref="K39:M45" si="213">Q92</f>
        <v>0</v>
      </c>
      <c r="L39" s="83">
        <f t="shared" si="213"/>
        <v>0</v>
      </c>
      <c r="M39" s="83">
        <f t="shared" si="213"/>
        <v>0</v>
      </c>
      <c r="N39" s="83"/>
      <c r="O39" s="83">
        <f t="shared" ref="O39:Q45" si="214">W92</f>
        <v>1</v>
      </c>
      <c r="P39" s="83">
        <f t="shared" si="214"/>
        <v>13</v>
      </c>
      <c r="Q39" s="83">
        <f t="shared" si="214"/>
        <v>1</v>
      </c>
      <c r="R39" s="85"/>
      <c r="S39" s="83">
        <f t="shared" ref="S39:S45" si="215">AB92</f>
        <v>0</v>
      </c>
      <c r="T39" s="83">
        <f t="shared" si="0"/>
        <v>0</v>
      </c>
      <c r="U39" s="84">
        <f t="shared" si="1"/>
        <v>1.87</v>
      </c>
      <c r="V39" s="84">
        <f t="shared" si="2"/>
        <v>0.56559999999999999</v>
      </c>
      <c r="W39" s="85"/>
      <c r="X39" s="275">
        <f t="shared" ref="X39:Y45" si="216">AH95</f>
        <v>47</v>
      </c>
      <c r="Y39" s="275">
        <f t="shared" si="216"/>
        <v>3</v>
      </c>
      <c r="AA39" s="45"/>
      <c r="AB39" s="258"/>
      <c r="AC39" s="259" t="s">
        <v>189</v>
      </c>
      <c r="AD39" s="277" t="s">
        <v>246</v>
      </c>
      <c r="AE39" s="287">
        <v>124</v>
      </c>
      <c r="AF39" s="287">
        <v>0</v>
      </c>
      <c r="AG39" s="287">
        <v>124</v>
      </c>
      <c r="AH39" s="288"/>
      <c r="AI39" s="287">
        <v>24</v>
      </c>
      <c r="AJ39" s="287">
        <v>100</v>
      </c>
      <c r="AK39" s="288"/>
      <c r="AL39" s="287">
        <v>0</v>
      </c>
      <c r="AM39" s="287">
        <v>0</v>
      </c>
      <c r="AN39" s="287">
        <v>0</v>
      </c>
      <c r="AO39" s="287"/>
      <c r="AP39" s="287">
        <v>0</v>
      </c>
      <c r="AQ39" s="287">
        <v>0</v>
      </c>
      <c r="AR39" s="287">
        <v>0</v>
      </c>
      <c r="AS39" s="259"/>
      <c r="AT39" s="287">
        <v>0</v>
      </c>
      <c r="AU39" s="287">
        <v>0</v>
      </c>
      <c r="AV39" s="289">
        <v>0.25</v>
      </c>
      <c r="AW39" s="289">
        <v>0.25</v>
      </c>
      <c r="AX39" s="259"/>
      <c r="AY39" s="290">
        <v>22</v>
      </c>
      <c r="AZ39" s="290">
        <v>8</v>
      </c>
      <c r="BA39" s="258"/>
    </row>
    <row r="40" spans="2:53" ht="15.75" customHeight="1">
      <c r="B40" s="85" t="str">
        <f t="shared" si="184"/>
        <v>France 2006</v>
      </c>
      <c r="C40" s="81" t="str">
        <f t="shared" si="209"/>
        <v>A</v>
      </c>
      <c r="D40" s="82">
        <f t="shared" si="210"/>
        <v>7056</v>
      </c>
      <c r="E40" s="83">
        <f t="shared" ref="E40:F40" si="217">D93</f>
        <v>2307</v>
      </c>
      <c r="F40" s="83">
        <f t="shared" si="217"/>
        <v>4749</v>
      </c>
      <c r="G40" s="84"/>
      <c r="H40" s="83">
        <f t="shared" si="212"/>
        <v>3828</v>
      </c>
      <c r="I40" s="83">
        <f t="shared" si="212"/>
        <v>3228</v>
      </c>
      <c r="J40" s="84"/>
      <c r="K40" s="83">
        <f t="shared" si="213"/>
        <v>20</v>
      </c>
      <c r="L40" s="83">
        <f t="shared" si="213"/>
        <v>14</v>
      </c>
      <c r="M40" s="83">
        <f t="shared" si="213"/>
        <v>38</v>
      </c>
      <c r="N40" s="83"/>
      <c r="O40" s="83">
        <f t="shared" si="214"/>
        <v>17</v>
      </c>
      <c r="P40" s="83">
        <f t="shared" si="214"/>
        <v>5</v>
      </c>
      <c r="Q40" s="83">
        <f t="shared" si="214"/>
        <v>2</v>
      </c>
      <c r="R40" s="85"/>
      <c r="S40" s="83">
        <f t="shared" si="215"/>
        <v>0</v>
      </c>
      <c r="T40" s="83">
        <f t="shared" si="0"/>
        <v>41</v>
      </c>
      <c r="U40" s="84">
        <f t="shared" si="1"/>
        <v>0.42</v>
      </c>
      <c r="V40" s="84">
        <f t="shared" si="2"/>
        <v>0.32</v>
      </c>
      <c r="W40" s="85"/>
      <c r="X40" s="275">
        <f t="shared" si="216"/>
        <v>910</v>
      </c>
      <c r="Y40" s="275">
        <f t="shared" si="216"/>
        <v>44</v>
      </c>
      <c r="AA40" s="45"/>
      <c r="AB40" s="258"/>
      <c r="AC40" s="259" t="s">
        <v>190</v>
      </c>
      <c r="AD40" s="277" t="s">
        <v>246</v>
      </c>
      <c r="AE40" s="287">
        <v>27</v>
      </c>
      <c r="AF40" s="287">
        <v>16</v>
      </c>
      <c r="AG40" s="287">
        <v>11</v>
      </c>
      <c r="AH40" s="288"/>
      <c r="AI40" s="287">
        <v>5</v>
      </c>
      <c r="AJ40" s="287">
        <v>22</v>
      </c>
      <c r="AK40" s="288"/>
      <c r="AL40" s="287">
        <v>0</v>
      </c>
      <c r="AM40" s="287">
        <v>0</v>
      </c>
      <c r="AN40" s="287">
        <v>0</v>
      </c>
      <c r="AO40" s="287"/>
      <c r="AP40" s="287">
        <v>0</v>
      </c>
      <c r="AQ40" s="287">
        <v>0</v>
      </c>
      <c r="AR40" s="287">
        <v>0</v>
      </c>
      <c r="AS40" s="259"/>
      <c r="AT40" s="287">
        <v>0</v>
      </c>
      <c r="AU40" s="287">
        <v>0</v>
      </c>
      <c r="AV40" s="289">
        <v>0.16</v>
      </c>
      <c r="AW40" s="289">
        <v>0.16</v>
      </c>
      <c r="AX40" s="259"/>
      <c r="AY40" s="290">
        <v>0</v>
      </c>
      <c r="AZ40" s="290">
        <v>3</v>
      </c>
      <c r="BA40" s="258"/>
    </row>
    <row r="41" spans="2:53" ht="15.75" customHeight="1">
      <c r="B41" s="85" t="str">
        <f t="shared" si="184"/>
        <v>Hong Kong 2006</v>
      </c>
      <c r="C41" s="81" t="str">
        <f t="shared" si="209"/>
        <v>A</v>
      </c>
      <c r="D41" s="82">
        <f t="shared" si="210"/>
        <v>559</v>
      </c>
      <c r="E41" s="83">
        <f t="shared" ref="E41:F41" si="218">D94</f>
        <v>144</v>
      </c>
      <c r="F41" s="83">
        <f t="shared" si="218"/>
        <v>415</v>
      </c>
      <c r="G41" s="84"/>
      <c r="H41" s="83">
        <f t="shared" si="212"/>
        <v>515</v>
      </c>
      <c r="I41" s="83">
        <f t="shared" si="212"/>
        <v>44</v>
      </c>
      <c r="J41" s="84"/>
      <c r="K41" s="83">
        <f t="shared" si="213"/>
        <v>0</v>
      </c>
      <c r="L41" s="83">
        <f t="shared" si="213"/>
        <v>0</v>
      </c>
      <c r="M41" s="83">
        <f t="shared" si="213"/>
        <v>7</v>
      </c>
      <c r="N41" s="83"/>
      <c r="O41" s="83">
        <f t="shared" si="214"/>
        <v>1</v>
      </c>
      <c r="P41" s="83">
        <f t="shared" si="214"/>
        <v>6</v>
      </c>
      <c r="Q41" s="83">
        <f t="shared" si="214"/>
        <v>0</v>
      </c>
      <c r="R41" s="85"/>
      <c r="S41" s="83">
        <f t="shared" si="215"/>
        <v>0</v>
      </c>
      <c r="T41" s="83">
        <f t="shared" si="0"/>
        <v>0</v>
      </c>
      <c r="U41" s="84">
        <f t="shared" si="1"/>
        <v>0.3</v>
      </c>
      <c r="V41" s="84">
        <f t="shared" si="2"/>
        <v>0</v>
      </c>
      <c r="W41" s="85"/>
      <c r="X41" s="275">
        <f t="shared" si="216"/>
        <v>23</v>
      </c>
      <c r="Y41" s="275">
        <f t="shared" si="216"/>
        <v>0</v>
      </c>
      <c r="AA41" s="45"/>
      <c r="AB41" s="258"/>
      <c r="AC41" s="259" t="s">
        <v>351</v>
      </c>
      <c r="AD41" s="277" t="s">
        <v>246</v>
      </c>
      <c r="AE41" s="287">
        <v>359</v>
      </c>
      <c r="AF41" s="287">
        <v>166</v>
      </c>
      <c r="AG41" s="287">
        <v>193</v>
      </c>
      <c r="AH41" s="288"/>
      <c r="AI41" s="287">
        <v>346</v>
      </c>
      <c r="AJ41" s="287">
        <v>13</v>
      </c>
      <c r="AK41" s="288"/>
      <c r="AL41" s="287">
        <v>2</v>
      </c>
      <c r="AM41" s="287">
        <v>2</v>
      </c>
      <c r="AN41" s="287">
        <v>13</v>
      </c>
      <c r="AO41" s="287"/>
      <c r="AP41" s="287">
        <v>13</v>
      </c>
      <c r="AQ41" s="287">
        <v>4</v>
      </c>
      <c r="AR41" s="287">
        <v>0</v>
      </c>
      <c r="AS41" s="259"/>
      <c r="AT41" s="287">
        <v>0</v>
      </c>
      <c r="AU41" s="287">
        <v>0</v>
      </c>
      <c r="AV41" s="289">
        <v>0.1</v>
      </c>
      <c r="AW41" s="289">
        <v>0.02</v>
      </c>
      <c r="AX41" s="259"/>
      <c r="AY41" s="290">
        <v>121</v>
      </c>
      <c r="AZ41" s="290">
        <v>21</v>
      </c>
      <c r="BA41" s="258"/>
    </row>
    <row r="42" spans="2:53" ht="15.75" customHeight="1">
      <c r="B42" s="85" t="str">
        <f t="shared" si="184"/>
        <v>Mozambique 2006</v>
      </c>
      <c r="C42" s="81" t="str">
        <f t="shared" si="209"/>
        <v>A</v>
      </c>
      <c r="D42" s="82">
        <f t="shared" si="210"/>
        <v>210</v>
      </c>
      <c r="E42" s="83">
        <f t="shared" ref="E42:F42" si="219">D95</f>
        <v>93</v>
      </c>
      <c r="F42" s="83">
        <f t="shared" si="219"/>
        <v>117</v>
      </c>
      <c r="G42" s="84"/>
      <c r="H42" s="83">
        <f t="shared" si="212"/>
        <v>165</v>
      </c>
      <c r="I42" s="83">
        <f t="shared" si="212"/>
        <v>45</v>
      </c>
      <c r="J42" s="84"/>
      <c r="K42" s="83">
        <f t="shared" si="213"/>
        <v>0</v>
      </c>
      <c r="L42" s="83">
        <f t="shared" si="213"/>
        <v>0</v>
      </c>
      <c r="M42" s="83">
        <f t="shared" si="213"/>
        <v>0</v>
      </c>
      <c r="N42" s="83"/>
      <c r="O42" s="83">
        <f t="shared" si="214"/>
        <v>4</v>
      </c>
      <c r="P42" s="83">
        <f t="shared" si="214"/>
        <v>0</v>
      </c>
      <c r="Q42" s="83">
        <f t="shared" si="214"/>
        <v>0</v>
      </c>
      <c r="R42" s="85"/>
      <c r="S42" s="83">
        <f t="shared" si="215"/>
        <v>0</v>
      </c>
      <c r="T42" s="83">
        <f t="shared" si="0"/>
        <v>0</v>
      </c>
      <c r="U42" s="84">
        <f t="shared" si="1"/>
        <v>0.31</v>
      </c>
      <c r="V42" s="84">
        <f t="shared" si="2"/>
        <v>0.68</v>
      </c>
      <c r="W42" s="85"/>
      <c r="X42" s="275">
        <f t="shared" si="216"/>
        <v>18</v>
      </c>
      <c r="Y42" s="275">
        <f t="shared" si="216"/>
        <v>45</v>
      </c>
      <c r="AA42" s="45"/>
      <c r="AB42" s="258"/>
      <c r="AC42" s="259" t="s">
        <v>169</v>
      </c>
      <c r="AD42" s="277" t="s">
        <v>246</v>
      </c>
      <c r="AE42" s="287">
        <v>1714</v>
      </c>
      <c r="AF42" s="287">
        <v>231</v>
      </c>
      <c r="AG42" s="287">
        <v>1483</v>
      </c>
      <c r="AH42" s="288"/>
      <c r="AI42" s="287">
        <v>1692</v>
      </c>
      <c r="AJ42" s="287">
        <v>22</v>
      </c>
      <c r="AK42" s="288"/>
      <c r="AL42" s="287">
        <v>0</v>
      </c>
      <c r="AM42" s="287">
        <v>0</v>
      </c>
      <c r="AN42" s="287">
        <v>23</v>
      </c>
      <c r="AO42" s="287"/>
      <c r="AP42" s="287">
        <v>27</v>
      </c>
      <c r="AQ42" s="287">
        <v>14</v>
      </c>
      <c r="AR42" s="287">
        <v>10</v>
      </c>
      <c r="AS42" s="259"/>
      <c r="AT42" s="287">
        <v>0</v>
      </c>
      <c r="AU42" s="287">
        <v>0</v>
      </c>
      <c r="AV42" s="289">
        <v>0.52</v>
      </c>
      <c r="AW42" s="289">
        <v>0.51</v>
      </c>
      <c r="AX42" s="259"/>
      <c r="AY42" s="290">
        <v>162</v>
      </c>
      <c r="AZ42" s="290">
        <v>84</v>
      </c>
      <c r="BA42" s="258"/>
    </row>
    <row r="43" spans="2:53" ht="15.75" customHeight="1">
      <c r="B43" s="85" t="str">
        <f t="shared" si="184"/>
        <v>Senegal 2006</v>
      </c>
      <c r="C43" s="81" t="str">
        <f t="shared" si="209"/>
        <v>A</v>
      </c>
      <c r="D43" s="82">
        <f t="shared" si="210"/>
        <v>124</v>
      </c>
      <c r="E43" s="83">
        <f t="shared" ref="E43:F43" si="220">D96</f>
        <v>0</v>
      </c>
      <c r="F43" s="83">
        <f t="shared" si="220"/>
        <v>124</v>
      </c>
      <c r="G43" s="84"/>
      <c r="H43" s="83">
        <f t="shared" si="212"/>
        <v>24</v>
      </c>
      <c r="I43" s="83">
        <f t="shared" si="212"/>
        <v>100</v>
      </c>
      <c r="J43" s="84"/>
      <c r="K43" s="83">
        <f t="shared" si="213"/>
        <v>0</v>
      </c>
      <c r="L43" s="83">
        <f t="shared" si="213"/>
        <v>0</v>
      </c>
      <c r="M43" s="83">
        <f t="shared" si="213"/>
        <v>0</v>
      </c>
      <c r="N43" s="83"/>
      <c r="O43" s="83">
        <f t="shared" si="214"/>
        <v>0</v>
      </c>
      <c r="P43" s="83">
        <f t="shared" si="214"/>
        <v>0</v>
      </c>
      <c r="Q43" s="83">
        <f t="shared" si="214"/>
        <v>0</v>
      </c>
      <c r="R43" s="85"/>
      <c r="S43" s="83">
        <f t="shared" si="215"/>
        <v>0</v>
      </c>
      <c r="T43" s="83">
        <f t="shared" si="0"/>
        <v>0</v>
      </c>
      <c r="U43" s="84">
        <f t="shared" si="1"/>
        <v>0.25</v>
      </c>
      <c r="V43" s="84">
        <f t="shared" si="2"/>
        <v>0.25</v>
      </c>
      <c r="W43" s="85"/>
      <c r="X43" s="275">
        <f t="shared" si="216"/>
        <v>22</v>
      </c>
      <c r="Y43" s="275">
        <f t="shared" si="216"/>
        <v>8</v>
      </c>
      <c r="AA43" s="45"/>
      <c r="AB43" s="258"/>
      <c r="AC43" s="259" t="s">
        <v>204</v>
      </c>
      <c r="AD43" s="277" t="s">
        <v>246</v>
      </c>
      <c r="AE43" s="287">
        <v>1761</v>
      </c>
      <c r="AF43" s="287">
        <v>503</v>
      </c>
      <c r="AG43" s="287">
        <v>1258</v>
      </c>
      <c r="AH43" s="288"/>
      <c r="AI43" s="287">
        <v>1737</v>
      </c>
      <c r="AJ43" s="287">
        <v>24</v>
      </c>
      <c r="AK43" s="288"/>
      <c r="AL43" s="287">
        <v>0</v>
      </c>
      <c r="AM43" s="287">
        <v>0</v>
      </c>
      <c r="AN43" s="287">
        <v>0</v>
      </c>
      <c r="AO43" s="287"/>
      <c r="AP43" s="287">
        <v>1</v>
      </c>
      <c r="AQ43" s="287">
        <v>0</v>
      </c>
      <c r="AR43" s="287">
        <v>0</v>
      </c>
      <c r="AS43" s="259"/>
      <c r="AT43" s="287">
        <v>0</v>
      </c>
      <c r="AU43" s="287">
        <v>0</v>
      </c>
      <c r="AV43" s="289">
        <v>0.56000000000000005</v>
      </c>
      <c r="AW43" s="289">
        <v>0.6</v>
      </c>
      <c r="AX43" s="259"/>
      <c r="AY43" s="290">
        <v>10</v>
      </c>
      <c r="AZ43" s="290">
        <v>0</v>
      </c>
      <c r="BA43" s="258"/>
    </row>
    <row r="44" spans="2:53" ht="15.75" customHeight="1">
      <c r="B44" s="85" t="str">
        <f t="shared" si="184"/>
        <v>Sierra Leone 2006</v>
      </c>
      <c r="C44" s="81" t="str">
        <f t="shared" si="209"/>
        <v>A</v>
      </c>
      <c r="D44" s="82">
        <f t="shared" si="210"/>
        <v>27</v>
      </c>
      <c r="E44" s="83">
        <f t="shared" ref="E44:F44" si="221">D97</f>
        <v>16</v>
      </c>
      <c r="F44" s="83">
        <f t="shared" si="221"/>
        <v>11</v>
      </c>
      <c r="G44" s="84"/>
      <c r="H44" s="83">
        <f t="shared" si="212"/>
        <v>5</v>
      </c>
      <c r="I44" s="83">
        <f t="shared" si="212"/>
        <v>22</v>
      </c>
      <c r="J44" s="84"/>
      <c r="K44" s="83">
        <f t="shared" si="213"/>
        <v>0</v>
      </c>
      <c r="L44" s="83">
        <f t="shared" si="213"/>
        <v>0</v>
      </c>
      <c r="M44" s="83">
        <f t="shared" si="213"/>
        <v>0</v>
      </c>
      <c r="N44" s="83"/>
      <c r="O44" s="83">
        <f t="shared" si="214"/>
        <v>0</v>
      </c>
      <c r="P44" s="83">
        <f t="shared" si="214"/>
        <v>0</v>
      </c>
      <c r="Q44" s="83">
        <f t="shared" si="214"/>
        <v>0</v>
      </c>
      <c r="R44" s="85"/>
      <c r="S44" s="83">
        <f t="shared" si="215"/>
        <v>0</v>
      </c>
      <c r="T44" s="83">
        <f t="shared" si="0"/>
        <v>0</v>
      </c>
      <c r="U44" s="84">
        <f t="shared" si="1"/>
        <v>0.16</v>
      </c>
      <c r="V44" s="84">
        <f t="shared" si="2"/>
        <v>0.16</v>
      </c>
      <c r="W44" s="85"/>
      <c r="X44" s="275">
        <f t="shared" si="216"/>
        <v>0</v>
      </c>
      <c r="Y44" s="275">
        <f t="shared" si="216"/>
        <v>3</v>
      </c>
      <c r="AA44" s="45"/>
      <c r="AB44" s="258"/>
      <c r="AC44" s="259" t="s">
        <v>408</v>
      </c>
      <c r="AD44" s="277" t="s">
        <v>246</v>
      </c>
      <c r="AE44" s="287">
        <v>8682</v>
      </c>
      <c r="AF44" s="287">
        <v>4934</v>
      </c>
      <c r="AG44" s="287">
        <v>3748</v>
      </c>
      <c r="AH44" s="288"/>
      <c r="AI44" s="287">
        <v>2737</v>
      </c>
      <c r="AJ44" s="287">
        <v>5945</v>
      </c>
      <c r="AK44" s="288"/>
      <c r="AL44" s="287">
        <v>0</v>
      </c>
      <c r="AM44" s="287">
        <v>0</v>
      </c>
      <c r="AN44" s="287">
        <v>3</v>
      </c>
      <c r="AO44" s="287"/>
      <c r="AP44" s="287">
        <v>19</v>
      </c>
      <c r="AQ44" s="287">
        <v>36</v>
      </c>
      <c r="AR44" s="287">
        <v>0</v>
      </c>
      <c r="AS44" s="259"/>
      <c r="AT44" s="287">
        <v>0</v>
      </c>
      <c r="AU44" s="287">
        <v>0</v>
      </c>
      <c r="AV44" s="289">
        <v>0.3</v>
      </c>
      <c r="AW44" s="289">
        <v>0.8</v>
      </c>
      <c r="AX44" s="259"/>
      <c r="AY44" s="290">
        <v>70</v>
      </c>
      <c r="AZ44" s="290">
        <v>0</v>
      </c>
      <c r="BA44" s="258"/>
    </row>
    <row r="45" spans="2:53" ht="15.75" customHeight="1">
      <c r="B45" s="85" t="str">
        <f t="shared" si="184"/>
        <v>Ukraine 2004</v>
      </c>
      <c r="C45" s="81" t="str">
        <f t="shared" si="209"/>
        <v>A</v>
      </c>
      <c r="D45" s="82">
        <f t="shared" si="210"/>
        <v>1081</v>
      </c>
      <c r="E45" s="83">
        <f t="shared" ref="E45:F45" si="222">D98</f>
        <v>673</v>
      </c>
      <c r="F45" s="83">
        <f t="shared" si="222"/>
        <v>408</v>
      </c>
      <c r="G45" s="84"/>
      <c r="H45" s="83">
        <f t="shared" si="212"/>
        <v>739</v>
      </c>
      <c r="I45" s="83">
        <f t="shared" si="212"/>
        <v>342</v>
      </c>
      <c r="J45" s="84"/>
      <c r="K45" s="83">
        <f t="shared" si="213"/>
        <v>0</v>
      </c>
      <c r="L45" s="83">
        <f t="shared" si="213"/>
        <v>0</v>
      </c>
      <c r="M45" s="83">
        <f t="shared" si="213"/>
        <v>7</v>
      </c>
      <c r="N45" s="83"/>
      <c r="O45" s="83">
        <f t="shared" si="214"/>
        <v>8</v>
      </c>
      <c r="P45" s="83">
        <f t="shared" si="214"/>
        <v>8</v>
      </c>
      <c r="Q45" s="83">
        <f t="shared" si="214"/>
        <v>0</v>
      </c>
      <c r="R45" s="85"/>
      <c r="S45" s="83">
        <f t="shared" si="215"/>
        <v>2</v>
      </c>
      <c r="T45" s="83">
        <f t="shared" si="0"/>
        <v>0</v>
      </c>
      <c r="U45" s="84">
        <f t="shared" si="1"/>
        <v>0.5</v>
      </c>
      <c r="V45" s="84">
        <f t="shared" si="2"/>
        <v>0.05</v>
      </c>
      <c r="W45" s="85"/>
      <c r="X45" s="275">
        <f t="shared" si="216"/>
        <v>912</v>
      </c>
      <c r="Y45" s="275">
        <f t="shared" si="216"/>
        <v>242</v>
      </c>
      <c r="AA45" s="45"/>
      <c r="AB45" s="258"/>
      <c r="AC45" s="259" t="s">
        <v>409</v>
      </c>
      <c r="AD45" s="277" t="s">
        <v>246</v>
      </c>
      <c r="AE45" s="287">
        <v>7569</v>
      </c>
      <c r="AF45" s="287">
        <v>4582</v>
      </c>
      <c r="AG45" s="287">
        <v>2987</v>
      </c>
      <c r="AH45" s="288"/>
      <c r="AI45" s="287">
        <v>2437</v>
      </c>
      <c r="AJ45" s="287">
        <v>5132</v>
      </c>
      <c r="AK45" s="288"/>
      <c r="AL45" s="287">
        <v>0</v>
      </c>
      <c r="AM45" s="287">
        <v>0</v>
      </c>
      <c r="AN45" s="287">
        <v>4</v>
      </c>
      <c r="AO45" s="287"/>
      <c r="AP45" s="287">
        <v>0</v>
      </c>
      <c r="AQ45" s="287">
        <v>0</v>
      </c>
      <c r="AR45" s="287">
        <v>0</v>
      </c>
      <c r="AS45" s="259"/>
      <c r="AT45" s="287">
        <v>0</v>
      </c>
      <c r="AU45" s="287">
        <v>0</v>
      </c>
      <c r="AV45" s="289">
        <v>0.2</v>
      </c>
      <c r="AW45" s="289">
        <v>0</v>
      </c>
      <c r="AX45" s="259"/>
      <c r="AY45" s="290">
        <v>0</v>
      </c>
      <c r="AZ45" s="290">
        <v>0</v>
      </c>
      <c r="BA45" s="258"/>
    </row>
    <row r="46" spans="2:53" ht="17.25" customHeight="1">
      <c r="B46" s="202" t="s">
        <v>131</v>
      </c>
      <c r="C46" s="203"/>
      <c r="D46" s="204">
        <f>SUM(D4:D45)</f>
        <v>226458</v>
      </c>
      <c r="E46" s="204">
        <f t="shared" ref="E46:F46" si="223">SUM(E4:E45)</f>
        <v>109518</v>
      </c>
      <c r="F46" s="204">
        <f t="shared" si="223"/>
        <v>116940</v>
      </c>
      <c r="G46" s="206"/>
      <c r="H46" s="205">
        <f>SUM(H4:H45)</f>
        <v>89115</v>
      </c>
      <c r="I46" s="205">
        <f t="shared" ref="I46:Y46" si="224">SUM(I4:I38)</f>
        <v>133054</v>
      </c>
      <c r="J46" s="206"/>
      <c r="K46" s="205">
        <f t="shared" si="224"/>
        <v>1247</v>
      </c>
      <c r="L46" s="205">
        <f t="shared" si="224"/>
        <v>361</v>
      </c>
      <c r="M46" s="205">
        <f t="shared" si="224"/>
        <v>6091</v>
      </c>
      <c r="N46" s="205"/>
      <c r="O46" s="205">
        <f t="shared" si="224"/>
        <v>1239</v>
      </c>
      <c r="P46" s="205">
        <f t="shared" si="224"/>
        <v>433</v>
      </c>
      <c r="Q46" s="205">
        <f t="shared" si="224"/>
        <v>99</v>
      </c>
      <c r="R46" s="202"/>
      <c r="S46" s="205">
        <f t="shared" si="224"/>
        <v>0</v>
      </c>
      <c r="T46" s="205">
        <f t="shared" si="224"/>
        <v>47</v>
      </c>
      <c r="U46" s="206">
        <f>SUMPRODUCT(U4:U38,H4:H38)/H46</f>
        <v>0.34392369410312518</v>
      </c>
      <c r="V46" s="206">
        <f>SUMPRODUCT(V4:V38,E4:E38)/E46</f>
        <v>0.32069016965247721</v>
      </c>
      <c r="W46" s="202"/>
      <c r="X46" s="205">
        <f t="shared" si="224"/>
        <v>12042</v>
      </c>
      <c r="Y46" s="205">
        <f t="shared" si="224"/>
        <v>1616</v>
      </c>
      <c r="AA46" s="45"/>
      <c r="AB46" s="258"/>
      <c r="AC46" s="259" t="s">
        <v>256</v>
      </c>
      <c r="AD46" s="277" t="s">
        <v>246</v>
      </c>
      <c r="AE46" s="287">
        <v>1081</v>
      </c>
      <c r="AF46" s="287">
        <v>673</v>
      </c>
      <c r="AG46" s="287">
        <v>408</v>
      </c>
      <c r="AH46" s="288"/>
      <c r="AI46" s="287">
        <v>739</v>
      </c>
      <c r="AJ46" s="287">
        <v>342</v>
      </c>
      <c r="AK46" s="288"/>
      <c r="AL46" s="287">
        <v>0</v>
      </c>
      <c r="AM46" s="287">
        <v>0</v>
      </c>
      <c r="AN46" s="287">
        <v>7</v>
      </c>
      <c r="AO46" s="287"/>
      <c r="AP46" s="287">
        <v>8</v>
      </c>
      <c r="AQ46" s="287">
        <v>8</v>
      </c>
      <c r="AR46" s="287">
        <v>0</v>
      </c>
      <c r="AS46" s="259"/>
      <c r="AT46" s="287">
        <v>2</v>
      </c>
      <c r="AU46" s="287">
        <v>0</v>
      </c>
      <c r="AV46" s="289">
        <v>0.5</v>
      </c>
      <c r="AW46" s="289">
        <v>0.05</v>
      </c>
      <c r="AX46" s="259"/>
      <c r="AY46" s="290">
        <v>912</v>
      </c>
      <c r="AZ46" s="290">
        <v>242</v>
      </c>
      <c r="BA46" s="258"/>
    </row>
    <row r="47" spans="2:53">
      <c r="B47"/>
      <c r="C47"/>
      <c r="D47"/>
      <c r="E47" s="212">
        <f>E46/$D$46</f>
        <v>0.48361285536390852</v>
      </c>
      <c r="F47" s="212">
        <f>F46/$D$46</f>
        <v>0.51638714463609148</v>
      </c>
      <c r="G47" s="213"/>
      <c r="H47" s="212">
        <f>H46/$D$46</f>
        <v>0.39351667858940731</v>
      </c>
      <c r="I47" s="212">
        <f>I46/$D$46</f>
        <v>0.58754382711142905</v>
      </c>
      <c r="J47"/>
      <c r="K47"/>
      <c r="L47"/>
      <c r="M47"/>
      <c r="N47"/>
      <c r="O47"/>
      <c r="P47"/>
      <c r="Q47"/>
      <c r="R47"/>
      <c r="AA47" s="45"/>
      <c r="AB47" s="258"/>
      <c r="AC47" s="259" t="s">
        <v>410</v>
      </c>
      <c r="AD47" s="277" t="s">
        <v>245</v>
      </c>
      <c r="AE47" s="287">
        <v>50886</v>
      </c>
      <c r="AF47" s="287">
        <v>28079</v>
      </c>
      <c r="AG47" s="287">
        <v>22807</v>
      </c>
      <c r="AH47" s="288"/>
      <c r="AI47" s="287">
        <v>17368</v>
      </c>
      <c r="AJ47" s="287">
        <v>33518</v>
      </c>
      <c r="AK47" s="288"/>
      <c r="AL47" s="287">
        <v>845</v>
      </c>
      <c r="AM47" s="287">
        <v>209</v>
      </c>
      <c r="AN47" s="287">
        <v>285</v>
      </c>
      <c r="AO47" s="287"/>
      <c r="AP47" s="287">
        <v>118</v>
      </c>
      <c r="AQ47" s="287">
        <v>41</v>
      </c>
      <c r="AR47" s="287">
        <v>1</v>
      </c>
      <c r="AS47" s="259"/>
      <c r="AT47" s="287">
        <v>0</v>
      </c>
      <c r="AU47" s="287">
        <v>0</v>
      </c>
      <c r="AV47" s="289">
        <v>0.11</v>
      </c>
      <c r="AW47" s="289">
        <v>0.15</v>
      </c>
      <c r="AX47" s="259"/>
      <c r="AY47" s="290">
        <v>3154</v>
      </c>
      <c r="AZ47" s="290">
        <v>1</v>
      </c>
      <c r="BA47" s="258"/>
    </row>
    <row r="48" spans="2:53">
      <c r="L48" s="56">
        <f>SUM(K37:M38)+SUM(K7:M7)</f>
        <v>23</v>
      </c>
      <c r="M48" s="56">
        <f>SUM(K46:M46)</f>
        <v>7699</v>
      </c>
      <c r="AA48" s="45"/>
      <c r="AB48" s="258"/>
      <c r="AC48" s="291" t="s">
        <v>411</v>
      </c>
      <c r="AD48" s="292" t="s">
        <v>245</v>
      </c>
      <c r="AE48" s="293">
        <v>23445</v>
      </c>
      <c r="AF48" s="293">
        <v>11883</v>
      </c>
      <c r="AG48" s="293">
        <v>11562</v>
      </c>
      <c r="AH48" s="294"/>
      <c r="AI48" s="293">
        <v>3000</v>
      </c>
      <c r="AJ48" s="293">
        <v>20445</v>
      </c>
      <c r="AK48" s="294"/>
      <c r="AL48" s="293">
        <v>15</v>
      </c>
      <c r="AM48" s="293">
        <v>1</v>
      </c>
      <c r="AN48" s="293">
        <v>5113</v>
      </c>
      <c r="AO48" s="293"/>
      <c r="AP48" s="293">
        <v>58</v>
      </c>
      <c r="AQ48" s="293">
        <v>0</v>
      </c>
      <c r="AR48" s="293">
        <v>0</v>
      </c>
      <c r="AS48" s="291"/>
      <c r="AT48" s="293">
        <v>0</v>
      </c>
      <c r="AU48" s="293">
        <v>0</v>
      </c>
      <c r="AV48" s="295">
        <v>0</v>
      </c>
      <c r="AW48" s="295">
        <v>0</v>
      </c>
      <c r="AX48" s="291"/>
      <c r="AY48" s="296" t="s">
        <v>397</v>
      </c>
      <c r="AZ48" s="296" t="s">
        <v>397</v>
      </c>
      <c r="BA48" s="258"/>
    </row>
    <row r="49" spans="2:53">
      <c r="L49" s="45">
        <f>L48/M48</f>
        <v>2.9874009611637873E-3</v>
      </c>
      <c r="AA49" s="45"/>
      <c r="AB49" s="258"/>
      <c r="AC49" s="258"/>
      <c r="AD49" s="258"/>
      <c r="AE49" s="258"/>
      <c r="AF49" s="258"/>
      <c r="AG49" s="258"/>
      <c r="AH49" s="258"/>
      <c r="AI49" s="258"/>
      <c r="AJ49" s="258"/>
      <c r="AK49" s="258"/>
      <c r="AL49" s="258"/>
      <c r="AM49" s="258"/>
      <c r="AN49" s="258"/>
      <c r="AO49" s="258"/>
      <c r="AP49" s="258"/>
      <c r="AQ49" s="258"/>
      <c r="AR49" s="258"/>
      <c r="AS49" s="258"/>
      <c r="AT49" s="258"/>
      <c r="AU49" s="258"/>
      <c r="AV49" s="258"/>
      <c r="AW49" s="258"/>
      <c r="AX49" s="258"/>
      <c r="AY49" s="258"/>
      <c r="AZ49" s="258"/>
      <c r="BA49" s="258"/>
    </row>
    <row r="50" spans="2:53">
      <c r="AA50" s="45"/>
      <c r="AB50" s="258"/>
      <c r="AC50" s="297" t="s">
        <v>131</v>
      </c>
      <c r="AD50" s="298"/>
      <c r="AE50" s="299">
        <v>226458</v>
      </c>
      <c r="AF50" s="299">
        <v>109518</v>
      </c>
      <c r="AG50" s="299">
        <v>116940</v>
      </c>
      <c r="AH50" s="300"/>
      <c r="AI50" s="299">
        <v>89115</v>
      </c>
      <c r="AJ50" s="299">
        <v>133054</v>
      </c>
      <c r="AK50" s="300"/>
      <c r="AL50" s="299">
        <v>1247</v>
      </c>
      <c r="AM50" s="299">
        <v>361</v>
      </c>
      <c r="AN50" s="299">
        <v>6091</v>
      </c>
      <c r="AO50" s="299"/>
      <c r="AP50" s="299">
        <v>1239</v>
      </c>
      <c r="AQ50" s="299">
        <v>433</v>
      </c>
      <c r="AR50" s="299">
        <v>99</v>
      </c>
      <c r="AS50" s="297"/>
      <c r="AT50" s="299">
        <v>0</v>
      </c>
      <c r="AU50" s="299">
        <v>47</v>
      </c>
      <c r="AV50" s="300">
        <v>0.34392369410312518</v>
      </c>
      <c r="AW50" s="300">
        <v>0.32069016965247721</v>
      </c>
      <c r="AX50" s="297"/>
      <c r="AY50" s="299">
        <v>12042</v>
      </c>
      <c r="AZ50" s="299">
        <v>1616</v>
      </c>
      <c r="BA50" s="258"/>
    </row>
    <row r="51" spans="2:53">
      <c r="AA51" s="45"/>
      <c r="AB51" s="258"/>
      <c r="AC51" s="258"/>
      <c r="AD51" s="258"/>
      <c r="AE51" s="258"/>
      <c r="AF51" s="258"/>
      <c r="AG51" s="258"/>
      <c r="AH51" s="258"/>
      <c r="AI51" s="258"/>
      <c r="AJ51" s="258"/>
      <c r="AK51" s="258"/>
      <c r="AL51" s="258"/>
      <c r="AM51" s="258"/>
      <c r="AN51" s="258"/>
      <c r="AO51" s="258"/>
      <c r="AP51" s="258"/>
      <c r="AQ51" s="258"/>
      <c r="AR51" s="258"/>
      <c r="AS51" s="258"/>
      <c r="AT51" s="258"/>
      <c r="AU51" s="258"/>
      <c r="AV51" s="258"/>
      <c r="AW51" s="258"/>
      <c r="AX51" s="258"/>
      <c r="AY51" s="258"/>
      <c r="AZ51" s="258"/>
      <c r="BA51" s="258"/>
    </row>
    <row r="52" spans="2:53">
      <c r="B52"/>
      <c r="C52"/>
      <c r="D52"/>
      <c r="E52"/>
      <c r="F52"/>
      <c r="G52"/>
      <c r="H52"/>
      <c r="AA52" s="45"/>
      <c r="AB52" s="258"/>
      <c r="AC52" s="258"/>
      <c r="AD52" s="258"/>
      <c r="AE52" s="258"/>
      <c r="AF52" s="258"/>
      <c r="AG52" s="258"/>
      <c r="AH52" s="258"/>
      <c r="AI52" s="258"/>
      <c r="AJ52" s="258"/>
      <c r="AK52" s="258"/>
      <c r="AL52" s="258"/>
      <c r="AM52" s="258"/>
      <c r="AN52" s="258"/>
      <c r="AO52" s="258"/>
      <c r="AP52" s="258"/>
      <c r="AQ52" s="258"/>
      <c r="AR52" s="258"/>
      <c r="AS52" s="258"/>
      <c r="AT52" s="258"/>
      <c r="AU52" s="258"/>
      <c r="AV52" s="258"/>
      <c r="AW52" s="258"/>
      <c r="AX52" s="258"/>
      <c r="AY52" s="258"/>
      <c r="AZ52" s="258"/>
      <c r="BA52" s="258"/>
    </row>
    <row r="53" spans="2:53">
      <c r="B53"/>
      <c r="C53"/>
      <c r="D53"/>
      <c r="E53"/>
      <c r="F53"/>
      <c r="G53"/>
      <c r="H53"/>
      <c r="AA53" s="45"/>
      <c r="AB53" s="258"/>
      <c r="AC53" s="258"/>
      <c r="AD53" s="258"/>
      <c r="AE53" s="258"/>
      <c r="AF53" s="258"/>
      <c r="AG53" s="258"/>
      <c r="AH53" s="258"/>
      <c r="AI53" s="258"/>
      <c r="AJ53" s="258"/>
      <c r="AK53" s="258"/>
      <c r="AL53" s="258"/>
      <c r="AM53" s="258"/>
      <c r="AN53" s="258"/>
      <c r="AO53" s="258"/>
      <c r="AP53" s="258"/>
      <c r="AQ53" s="258"/>
      <c r="AR53" s="258"/>
      <c r="AS53" s="258"/>
      <c r="AT53" s="258"/>
      <c r="AU53" s="258"/>
      <c r="AV53" s="258"/>
      <c r="AW53" s="258"/>
      <c r="AX53" s="258"/>
      <c r="AY53" s="258"/>
      <c r="AZ53" s="258"/>
      <c r="BA53" s="258"/>
    </row>
    <row r="54" spans="2:53">
      <c r="B54"/>
      <c r="C54"/>
      <c r="D54"/>
      <c r="E54"/>
      <c r="F54"/>
      <c r="G54"/>
      <c r="H54"/>
      <c r="AA54" s="45"/>
    </row>
    <row r="55" spans="2:53">
      <c r="B55"/>
      <c r="C55"/>
      <c r="D55"/>
      <c r="E55"/>
      <c r="F55"/>
      <c r="G55"/>
      <c r="H55"/>
      <c r="AA55" s="45"/>
    </row>
    <row r="56" spans="2:53">
      <c r="B56"/>
      <c r="C56" t="s">
        <v>207</v>
      </c>
      <c r="D56" t="s">
        <v>208</v>
      </c>
      <c r="E56" t="s">
        <v>209</v>
      </c>
      <c r="F56" t="s">
        <v>131</v>
      </c>
      <c r="G56" t="s">
        <v>210</v>
      </c>
      <c r="H56" t="s">
        <v>211</v>
      </c>
      <c r="J56" s="45" t="s">
        <v>212</v>
      </c>
      <c r="K56" s="45" t="s">
        <v>213</v>
      </c>
      <c r="L56" s="45" t="s">
        <v>214</v>
      </c>
      <c r="M56" s="45" t="s">
        <v>215</v>
      </c>
      <c r="N56" s="45" t="s">
        <v>216</v>
      </c>
      <c r="P56" s="45" t="s">
        <v>217</v>
      </c>
      <c r="Q56" s="45" t="s">
        <v>56</v>
      </c>
      <c r="R56" s="45" t="s">
        <v>57</v>
      </c>
      <c r="S56" s="45" t="s">
        <v>58</v>
      </c>
      <c r="T56" s="45" t="s">
        <v>218</v>
      </c>
      <c r="V56" s="45" t="s">
        <v>219</v>
      </c>
      <c r="W56" s="45" t="s">
        <v>220</v>
      </c>
      <c r="X56" s="45" t="s">
        <v>243</v>
      </c>
      <c r="Y56" s="45" t="s">
        <v>221</v>
      </c>
      <c r="AA56" s="45" t="s">
        <v>125</v>
      </c>
      <c r="AB56" s="45" t="s">
        <v>222</v>
      </c>
    </row>
    <row r="57" spans="2:53">
      <c r="B57" t="s">
        <v>302</v>
      </c>
      <c r="C57"/>
      <c r="D57">
        <v>31</v>
      </c>
      <c r="E57">
        <v>199</v>
      </c>
      <c r="F57">
        <v>230</v>
      </c>
      <c r="G57">
        <v>0.13478260869565217</v>
      </c>
      <c r="H57">
        <v>0.86521739130434783</v>
      </c>
      <c r="K57" s="45">
        <v>230</v>
      </c>
      <c r="L57" s="45">
        <v>0</v>
      </c>
      <c r="M57" s="45">
        <v>1</v>
      </c>
      <c r="N57" s="45">
        <v>0</v>
      </c>
      <c r="Q57" s="45">
        <v>0</v>
      </c>
      <c r="R57" s="45">
        <v>0</v>
      </c>
      <c r="S57" s="45">
        <v>0</v>
      </c>
      <c r="T57" s="45">
        <v>0</v>
      </c>
      <c r="W57" s="45">
        <v>0</v>
      </c>
      <c r="X57" s="45">
        <v>0</v>
      </c>
      <c r="Y57" s="45">
        <v>0</v>
      </c>
      <c r="AA57" s="45"/>
      <c r="AB57" s="45">
        <v>0</v>
      </c>
    </row>
    <row r="58" spans="2:53">
      <c r="B58" t="s">
        <v>303</v>
      </c>
      <c r="C58"/>
      <c r="D58">
        <v>89</v>
      </c>
      <c r="E58">
        <v>454</v>
      </c>
      <c r="F58">
        <v>543</v>
      </c>
      <c r="G58">
        <v>0.16390423572744015</v>
      </c>
      <c r="H58">
        <v>0.83609576427255983</v>
      </c>
      <c r="K58" s="45">
        <v>356</v>
      </c>
      <c r="L58" s="45">
        <v>187</v>
      </c>
      <c r="M58" s="45">
        <v>0.65561694290976058</v>
      </c>
      <c r="N58" s="45">
        <v>0.34438305709023942</v>
      </c>
      <c r="Q58" s="45">
        <v>0</v>
      </c>
      <c r="R58" s="45">
        <v>0</v>
      </c>
      <c r="S58" s="45">
        <v>4</v>
      </c>
      <c r="T58" s="45">
        <v>4</v>
      </c>
      <c r="W58" s="45">
        <v>3</v>
      </c>
      <c r="X58" s="45">
        <v>0</v>
      </c>
      <c r="Y58" s="45">
        <v>0</v>
      </c>
      <c r="AA58" s="45"/>
      <c r="AB58" s="45">
        <v>0</v>
      </c>
    </row>
    <row r="59" spans="2:53">
      <c r="B59" t="s">
        <v>304</v>
      </c>
      <c r="C59"/>
      <c r="D59">
        <v>1301</v>
      </c>
      <c r="E59">
        <v>243</v>
      </c>
      <c r="F59">
        <v>1544</v>
      </c>
      <c r="G59">
        <v>0.84261658031088082</v>
      </c>
      <c r="H59">
        <v>0.15738341968911918</v>
      </c>
      <c r="K59" s="45">
        <v>1246</v>
      </c>
      <c r="L59" s="45">
        <v>298</v>
      </c>
      <c r="M59" s="45">
        <v>0.80699481865284972</v>
      </c>
      <c r="N59" s="45">
        <v>0.19300518134715025</v>
      </c>
      <c r="Q59" s="45">
        <v>0</v>
      </c>
      <c r="R59" s="45">
        <v>0</v>
      </c>
      <c r="S59" s="45">
        <v>13</v>
      </c>
      <c r="T59" s="45">
        <v>13</v>
      </c>
      <c r="W59" s="45">
        <v>10</v>
      </c>
      <c r="X59" s="45">
        <v>14</v>
      </c>
      <c r="Y59" s="45">
        <v>16</v>
      </c>
      <c r="AA59" s="45"/>
      <c r="AB59" s="45">
        <v>0</v>
      </c>
      <c r="AC59" s="45" t="s">
        <v>223</v>
      </c>
      <c r="AD59" s="45" t="s">
        <v>224</v>
      </c>
      <c r="AE59" s="45" t="s">
        <v>225</v>
      </c>
      <c r="AG59" s="45" t="s">
        <v>226</v>
      </c>
      <c r="AH59" s="45" t="s">
        <v>227</v>
      </c>
      <c r="AI59" s="45" t="s">
        <v>228</v>
      </c>
      <c r="AJ59" s="45" t="s">
        <v>131</v>
      </c>
      <c r="AL59" s="45" t="s">
        <v>238</v>
      </c>
      <c r="AM59" s="45" t="s">
        <v>239</v>
      </c>
      <c r="AN59" s="45" t="s">
        <v>240</v>
      </c>
    </row>
    <row r="60" spans="2:53">
      <c r="B60" t="s">
        <v>38</v>
      </c>
      <c r="C60"/>
      <c r="D60">
        <v>50</v>
      </c>
      <c r="E60">
        <v>280</v>
      </c>
      <c r="F60">
        <v>330</v>
      </c>
      <c r="G60">
        <v>0.15151515151515152</v>
      </c>
      <c r="H60">
        <v>0.84848484848484851</v>
      </c>
      <c r="K60" s="45">
        <v>322</v>
      </c>
      <c r="L60" s="45">
        <v>8</v>
      </c>
      <c r="M60" s="45">
        <v>0.97575757575757571</v>
      </c>
      <c r="N60" s="45">
        <v>2.4242424242424242E-2</v>
      </c>
      <c r="Q60" s="45">
        <v>0</v>
      </c>
      <c r="R60" s="45">
        <v>0</v>
      </c>
      <c r="S60" s="45">
        <v>0</v>
      </c>
      <c r="T60" s="45">
        <v>0</v>
      </c>
      <c r="W60" s="45">
        <v>46</v>
      </c>
      <c r="X60" s="45">
        <v>28</v>
      </c>
      <c r="Y60" s="45">
        <v>0</v>
      </c>
      <c r="AA60" s="45"/>
      <c r="AB60" s="45">
        <v>0</v>
      </c>
      <c r="AC60" s="45">
        <v>1</v>
      </c>
      <c r="AD60" s="45">
        <v>0.39</v>
      </c>
      <c r="AE60" s="45">
        <v>0.6</v>
      </c>
      <c r="AH60" s="45">
        <v>84</v>
      </c>
      <c r="AI60" s="45">
        <v>82</v>
      </c>
      <c r="AJ60" s="45">
        <v>166</v>
      </c>
      <c r="AM60" s="45">
        <v>1</v>
      </c>
      <c r="AN60" s="45">
        <v>0</v>
      </c>
    </row>
    <row r="61" spans="2:53">
      <c r="B61" t="s">
        <v>24</v>
      </c>
      <c r="C61"/>
      <c r="D61">
        <v>10359</v>
      </c>
      <c r="E61">
        <v>6777</v>
      </c>
      <c r="F61">
        <v>17136</v>
      </c>
      <c r="G61">
        <v>0.60451680672268904</v>
      </c>
      <c r="H61">
        <v>0.39548319327731091</v>
      </c>
      <c r="K61" s="45">
        <v>7493</v>
      </c>
      <c r="L61" s="45">
        <v>9643</v>
      </c>
      <c r="M61" s="45">
        <v>0.43726657329598506</v>
      </c>
      <c r="N61" s="45">
        <v>0.56273342670401494</v>
      </c>
      <c r="Q61" s="45">
        <v>243</v>
      </c>
      <c r="R61" s="45">
        <v>118</v>
      </c>
      <c r="S61" s="45">
        <v>148</v>
      </c>
      <c r="T61" s="45">
        <v>509</v>
      </c>
      <c r="W61" s="45">
        <v>108</v>
      </c>
      <c r="X61" s="45">
        <v>13</v>
      </c>
      <c r="Y61" s="45">
        <v>0</v>
      </c>
      <c r="AA61" s="45"/>
      <c r="AB61" s="45">
        <v>0</v>
      </c>
      <c r="AC61" s="45">
        <v>0</v>
      </c>
      <c r="AD61" s="45">
        <v>0</v>
      </c>
      <c r="AE61" s="45">
        <v>0</v>
      </c>
      <c r="AH61" s="45">
        <v>0</v>
      </c>
      <c r="AI61" s="45">
        <v>75</v>
      </c>
      <c r="AJ61" s="45">
        <v>75</v>
      </c>
      <c r="AM61" s="45">
        <v>0</v>
      </c>
      <c r="AN61" s="45">
        <v>1</v>
      </c>
    </row>
    <row r="62" spans="2:53">
      <c r="B62" t="s">
        <v>305</v>
      </c>
      <c r="C62"/>
      <c r="D62">
        <v>2942</v>
      </c>
      <c r="E62">
        <v>787</v>
      </c>
      <c r="F62">
        <v>3729</v>
      </c>
      <c r="G62">
        <v>0.78895146151783324</v>
      </c>
      <c r="H62">
        <v>0.21104853848216681</v>
      </c>
      <c r="K62" s="45">
        <v>689</v>
      </c>
      <c r="L62" s="45">
        <v>3040</v>
      </c>
      <c r="M62" s="45">
        <v>0.18476803432555644</v>
      </c>
      <c r="N62" s="45">
        <v>0.81523196567444356</v>
      </c>
      <c r="Q62" s="45">
        <v>5</v>
      </c>
      <c r="R62" s="45">
        <v>0</v>
      </c>
      <c r="S62" s="45">
        <v>2</v>
      </c>
      <c r="T62" s="45">
        <v>7</v>
      </c>
      <c r="W62" s="45">
        <v>3</v>
      </c>
      <c r="X62" s="45">
        <v>0</v>
      </c>
      <c r="Y62" s="45">
        <v>0</v>
      </c>
      <c r="AA62" s="45"/>
      <c r="AB62" s="45">
        <v>0</v>
      </c>
      <c r="AC62" s="45">
        <v>0</v>
      </c>
      <c r="AD62" s="45">
        <v>0.51</v>
      </c>
      <c r="AE62" s="45">
        <v>0.1</v>
      </c>
      <c r="AH62" s="45">
        <v>95</v>
      </c>
      <c r="AI62" s="45">
        <v>0</v>
      </c>
      <c r="AJ62" s="45">
        <v>95</v>
      </c>
      <c r="AM62" s="45">
        <v>0</v>
      </c>
      <c r="AN62" s="45">
        <v>1</v>
      </c>
    </row>
    <row r="63" spans="2:53">
      <c r="B63" t="s">
        <v>306</v>
      </c>
      <c r="C63"/>
      <c r="D63">
        <v>116</v>
      </c>
      <c r="E63">
        <v>923</v>
      </c>
      <c r="F63">
        <v>1039</v>
      </c>
      <c r="G63">
        <v>0.11164581328200192</v>
      </c>
      <c r="H63">
        <v>0.88835418671799804</v>
      </c>
      <c r="K63" s="45">
        <v>735</v>
      </c>
      <c r="L63" s="45">
        <v>304</v>
      </c>
      <c r="M63" s="45">
        <v>0.70741097208854664</v>
      </c>
      <c r="N63" s="45">
        <v>0.2925890279114533</v>
      </c>
      <c r="Q63" s="45">
        <v>0</v>
      </c>
      <c r="R63" s="45">
        <v>0</v>
      </c>
      <c r="S63" s="45">
        <v>7</v>
      </c>
      <c r="T63" s="45">
        <v>7</v>
      </c>
      <c r="W63" s="45">
        <v>24</v>
      </c>
      <c r="X63" s="45">
        <v>0</v>
      </c>
      <c r="Y63" s="45">
        <v>0</v>
      </c>
      <c r="AA63" s="45"/>
      <c r="AB63" s="45">
        <v>0</v>
      </c>
      <c r="AC63" s="45">
        <v>1</v>
      </c>
      <c r="AD63" s="45">
        <v>0.15</v>
      </c>
      <c r="AE63" s="45">
        <v>0.16</v>
      </c>
      <c r="AH63" s="45">
        <v>8</v>
      </c>
      <c r="AI63" s="45">
        <v>0</v>
      </c>
      <c r="AJ63" s="45">
        <v>8</v>
      </c>
      <c r="AM63" s="45">
        <v>1</v>
      </c>
      <c r="AN63" s="45">
        <v>0</v>
      </c>
    </row>
    <row r="64" spans="2:53">
      <c r="B64" t="s">
        <v>307</v>
      </c>
      <c r="C64"/>
      <c r="D64">
        <v>2910</v>
      </c>
      <c r="E64">
        <v>2190</v>
      </c>
      <c r="F64">
        <v>5100</v>
      </c>
      <c r="G64">
        <v>0.57058823529411762</v>
      </c>
      <c r="H64">
        <v>0.42941176470588233</v>
      </c>
      <c r="K64" s="45">
        <v>4920</v>
      </c>
      <c r="L64" s="45">
        <v>180</v>
      </c>
      <c r="M64" s="45">
        <v>0.96470588235294119</v>
      </c>
      <c r="N64" s="45">
        <v>3.5294117647058823E-2</v>
      </c>
      <c r="Q64" s="45">
        <v>0</v>
      </c>
      <c r="R64" s="45">
        <v>0</v>
      </c>
      <c r="S64" s="45">
        <v>12</v>
      </c>
      <c r="T64" s="45">
        <v>12</v>
      </c>
      <c r="W64" s="45">
        <v>258</v>
      </c>
      <c r="X64" s="45">
        <v>89</v>
      </c>
      <c r="Y64" s="45">
        <v>35</v>
      </c>
      <c r="AA64" s="45"/>
      <c r="AB64" s="45">
        <v>0</v>
      </c>
      <c r="AC64" s="45">
        <v>4</v>
      </c>
      <c r="AD64" s="45">
        <v>0.9</v>
      </c>
      <c r="AE64" s="45">
        <v>0.75</v>
      </c>
      <c r="AH64" s="45">
        <v>800</v>
      </c>
      <c r="AI64" s="45">
        <v>127</v>
      </c>
      <c r="AJ64" s="45">
        <v>927</v>
      </c>
      <c r="AM64" s="45">
        <v>0</v>
      </c>
      <c r="AN64" s="45">
        <v>1</v>
      </c>
    </row>
    <row r="65" spans="2:40">
      <c r="B65" t="s">
        <v>308</v>
      </c>
      <c r="C65"/>
      <c r="D65">
        <v>1784</v>
      </c>
      <c r="E65">
        <v>1038</v>
      </c>
      <c r="F65">
        <v>2822</v>
      </c>
      <c r="G65">
        <v>0.63217576187101343</v>
      </c>
      <c r="H65">
        <v>0.36782423812898651</v>
      </c>
      <c r="K65" s="45">
        <v>2492</v>
      </c>
      <c r="L65" s="45">
        <v>330</v>
      </c>
      <c r="M65" s="45">
        <v>0.88306165839829909</v>
      </c>
      <c r="N65" s="45">
        <v>0.11693834160170093</v>
      </c>
      <c r="Q65" s="45">
        <v>0</v>
      </c>
      <c r="R65" s="45">
        <v>0</v>
      </c>
      <c r="S65" s="45">
        <v>1</v>
      </c>
      <c r="T65" s="45">
        <v>1</v>
      </c>
      <c r="W65" s="45">
        <v>48</v>
      </c>
      <c r="X65" s="45">
        <v>0</v>
      </c>
      <c r="Y65" s="45">
        <v>0</v>
      </c>
      <c r="AA65" s="45"/>
      <c r="AB65" s="45">
        <v>0</v>
      </c>
      <c r="AC65" s="45">
        <v>0</v>
      </c>
      <c r="AD65" s="45">
        <v>0</v>
      </c>
      <c r="AE65" s="45">
        <v>0</v>
      </c>
      <c r="AH65" s="45" t="s">
        <v>386</v>
      </c>
      <c r="AI65" s="45">
        <v>0</v>
      </c>
      <c r="AJ65" s="45" t="e">
        <v>#VALUE!</v>
      </c>
      <c r="AM65" s="45">
        <v>0</v>
      </c>
      <c r="AN65" s="45">
        <v>1</v>
      </c>
    </row>
    <row r="66" spans="2:40">
      <c r="B66" t="s">
        <v>309</v>
      </c>
      <c r="C66"/>
      <c r="D66">
        <v>79</v>
      </c>
      <c r="E66">
        <v>897</v>
      </c>
      <c r="F66">
        <v>976</v>
      </c>
      <c r="G66">
        <v>8.0942622950819679E-2</v>
      </c>
      <c r="H66">
        <v>0.91905737704918034</v>
      </c>
      <c r="K66" s="45">
        <v>788</v>
      </c>
      <c r="L66" s="45">
        <v>188</v>
      </c>
      <c r="M66" s="45">
        <v>0.80737704918032782</v>
      </c>
      <c r="N66" s="45">
        <v>0.19262295081967212</v>
      </c>
      <c r="Q66" s="45">
        <v>0</v>
      </c>
      <c r="R66" s="45">
        <v>0</v>
      </c>
      <c r="S66" s="45">
        <v>6</v>
      </c>
      <c r="T66" s="45">
        <v>6</v>
      </c>
      <c r="W66" s="45">
        <v>3</v>
      </c>
      <c r="X66" s="45">
        <v>0</v>
      </c>
      <c r="Y66" s="45">
        <v>1</v>
      </c>
      <c r="AA66" s="45"/>
      <c r="AB66" s="45">
        <v>0</v>
      </c>
      <c r="AC66" s="45">
        <v>0</v>
      </c>
      <c r="AD66" s="45">
        <v>0.17</v>
      </c>
      <c r="AE66" s="45">
        <v>0.27</v>
      </c>
      <c r="AH66" s="45">
        <v>22</v>
      </c>
      <c r="AI66" s="45">
        <v>88</v>
      </c>
      <c r="AJ66" s="45">
        <v>110</v>
      </c>
      <c r="AM66" s="45">
        <v>0</v>
      </c>
      <c r="AN66" s="45">
        <v>1</v>
      </c>
    </row>
    <row r="67" spans="2:40">
      <c r="B67" t="s">
        <v>310</v>
      </c>
      <c r="C67"/>
      <c r="D67">
        <v>433</v>
      </c>
      <c r="E67">
        <v>1116</v>
      </c>
      <c r="F67">
        <v>1549</v>
      </c>
      <c r="G67">
        <v>0.27953518398967075</v>
      </c>
      <c r="H67">
        <v>0.72046481601032919</v>
      </c>
      <c r="K67" s="45">
        <v>1054</v>
      </c>
      <c r="L67" s="45">
        <v>495</v>
      </c>
      <c r="M67" s="45">
        <v>0.68043899289864429</v>
      </c>
      <c r="N67" s="45">
        <v>0.31956100710135571</v>
      </c>
      <c r="Q67" s="45">
        <v>0</v>
      </c>
      <c r="R67" s="45">
        <v>0</v>
      </c>
      <c r="S67" s="45">
        <v>0</v>
      </c>
      <c r="T67" s="45">
        <v>0</v>
      </c>
      <c r="W67" s="45">
        <v>1</v>
      </c>
      <c r="X67" s="45">
        <v>0</v>
      </c>
      <c r="Y67" s="45">
        <v>0</v>
      </c>
      <c r="AA67" s="45"/>
      <c r="AB67" s="45">
        <v>0</v>
      </c>
      <c r="AC67" s="45">
        <v>14</v>
      </c>
      <c r="AD67" s="45">
        <v>0.9</v>
      </c>
      <c r="AE67" s="45">
        <v>0.02</v>
      </c>
      <c r="AH67" s="45">
        <v>2679</v>
      </c>
      <c r="AI67" s="45">
        <v>302</v>
      </c>
      <c r="AJ67" s="45">
        <v>2981</v>
      </c>
      <c r="AM67" s="45">
        <v>1</v>
      </c>
      <c r="AN67" s="45">
        <v>0</v>
      </c>
    </row>
    <row r="68" spans="2:40">
      <c r="B68" t="s">
        <v>311</v>
      </c>
      <c r="C68"/>
      <c r="D68">
        <v>42</v>
      </c>
      <c r="E68">
        <v>27</v>
      </c>
      <c r="F68">
        <v>69</v>
      </c>
      <c r="G68">
        <v>0.60869565217391308</v>
      </c>
      <c r="H68">
        <v>0.39130434782608697</v>
      </c>
      <c r="K68" s="45">
        <v>44</v>
      </c>
      <c r="L68" s="45">
        <v>25</v>
      </c>
      <c r="M68" s="45">
        <v>0.6376811594202898</v>
      </c>
      <c r="N68" s="45">
        <v>0.36231884057971014</v>
      </c>
      <c r="Q68" s="45">
        <v>0</v>
      </c>
      <c r="R68" s="45">
        <v>0</v>
      </c>
      <c r="S68" s="45">
        <v>0</v>
      </c>
      <c r="T68" s="45">
        <v>0</v>
      </c>
      <c r="W68" s="45">
        <v>0</v>
      </c>
      <c r="X68" s="45">
        <v>0</v>
      </c>
      <c r="Y68" s="45">
        <v>0</v>
      </c>
      <c r="AA68" s="45"/>
      <c r="AB68" s="45">
        <v>0</v>
      </c>
      <c r="AC68" s="45">
        <v>0</v>
      </c>
      <c r="AD68" s="45">
        <v>0</v>
      </c>
      <c r="AE68" s="45">
        <v>0</v>
      </c>
      <c r="AH68" s="45">
        <v>0</v>
      </c>
      <c r="AI68" s="45">
        <v>0</v>
      </c>
      <c r="AJ68" s="45">
        <v>0</v>
      </c>
      <c r="AM68" s="45">
        <v>1</v>
      </c>
      <c r="AN68" s="45">
        <v>0</v>
      </c>
    </row>
    <row r="69" spans="2:40">
      <c r="B69" t="s">
        <v>312</v>
      </c>
      <c r="C69"/>
      <c r="D69">
        <v>1431</v>
      </c>
      <c r="E69">
        <v>878</v>
      </c>
      <c r="F69">
        <v>2309</v>
      </c>
      <c r="G69">
        <v>0.61974880900822871</v>
      </c>
      <c r="H69">
        <v>0.38025119099177135</v>
      </c>
      <c r="K69" s="45">
        <v>681</v>
      </c>
      <c r="L69" s="45">
        <v>1628</v>
      </c>
      <c r="M69" s="45">
        <v>0.29493287137288871</v>
      </c>
      <c r="N69" s="45">
        <v>0.70506712862711129</v>
      </c>
      <c r="Q69" s="45">
        <v>0</v>
      </c>
      <c r="R69" s="45">
        <v>0</v>
      </c>
      <c r="S69" s="45">
        <v>2</v>
      </c>
      <c r="T69" s="45">
        <v>2</v>
      </c>
      <c r="W69" s="45">
        <v>50</v>
      </c>
      <c r="X69" s="45">
        <v>18</v>
      </c>
      <c r="Y69" s="45">
        <v>0</v>
      </c>
      <c r="AA69" s="45"/>
      <c r="AB69" s="45">
        <v>0</v>
      </c>
      <c r="AC69" s="45">
        <v>0</v>
      </c>
      <c r="AD69" s="45">
        <v>0.1</v>
      </c>
      <c r="AE69" s="45">
        <v>0.9</v>
      </c>
      <c r="AH69" s="45">
        <v>286</v>
      </c>
      <c r="AI69" s="45">
        <v>36</v>
      </c>
      <c r="AJ69" s="45">
        <v>322</v>
      </c>
      <c r="AM69" s="45">
        <v>1</v>
      </c>
      <c r="AN69" s="45">
        <v>0</v>
      </c>
    </row>
    <row r="70" spans="2:40">
      <c r="B70" t="s">
        <v>313</v>
      </c>
      <c r="C70"/>
      <c r="D70">
        <v>226</v>
      </c>
      <c r="E70">
        <v>85</v>
      </c>
      <c r="F70">
        <v>311</v>
      </c>
      <c r="G70">
        <v>0.72668810289389063</v>
      </c>
      <c r="H70">
        <v>0.27331189710610931</v>
      </c>
      <c r="K70" s="45">
        <v>300</v>
      </c>
      <c r="L70" s="45">
        <v>11</v>
      </c>
      <c r="M70" s="45">
        <v>0.96463022508038587</v>
      </c>
      <c r="N70" s="45">
        <v>3.5369774919614148E-2</v>
      </c>
      <c r="Q70" s="45">
        <v>0</v>
      </c>
      <c r="R70" s="45">
        <v>1</v>
      </c>
      <c r="S70" s="45">
        <v>0</v>
      </c>
      <c r="T70" s="45">
        <v>1</v>
      </c>
      <c r="W70" s="45">
        <v>5</v>
      </c>
      <c r="X70" s="45">
        <v>0</v>
      </c>
      <c r="Y70" s="45">
        <v>0</v>
      </c>
      <c r="AA70" s="45"/>
      <c r="AB70" s="45">
        <v>0</v>
      </c>
      <c r="AC70" s="45">
        <v>0</v>
      </c>
      <c r="AD70" s="45">
        <v>0.2</v>
      </c>
      <c r="AE70" s="45">
        <v>0.95</v>
      </c>
      <c r="AH70" s="45">
        <v>60</v>
      </c>
      <c r="AI70" s="45">
        <v>36</v>
      </c>
      <c r="AJ70" s="45">
        <v>96</v>
      </c>
      <c r="AM70" s="45">
        <v>0</v>
      </c>
      <c r="AN70" s="45">
        <v>1</v>
      </c>
    </row>
    <row r="71" spans="2:40">
      <c r="B71" t="s">
        <v>314</v>
      </c>
      <c r="C71"/>
      <c r="D71">
        <v>457</v>
      </c>
      <c r="E71">
        <v>112</v>
      </c>
      <c r="F71">
        <v>569</v>
      </c>
      <c r="G71">
        <v>0.80316344463971878</v>
      </c>
      <c r="H71">
        <v>0.19683655536028119</v>
      </c>
      <c r="K71" s="45">
        <v>538</v>
      </c>
      <c r="L71" s="45">
        <v>31</v>
      </c>
      <c r="M71" s="45">
        <v>0.94551845342706498</v>
      </c>
      <c r="N71" s="45">
        <v>5.4481546572934976E-2</v>
      </c>
      <c r="Q71" s="45">
        <v>71</v>
      </c>
      <c r="R71" s="45">
        <v>6</v>
      </c>
      <c r="S71" s="45">
        <v>42</v>
      </c>
      <c r="T71" s="45">
        <v>119</v>
      </c>
      <c r="W71" s="45">
        <v>49</v>
      </c>
      <c r="X71" s="45">
        <v>5</v>
      </c>
      <c r="Y71" s="45">
        <v>6</v>
      </c>
      <c r="AA71" s="45"/>
      <c r="AB71" s="45">
        <v>0</v>
      </c>
      <c r="AC71" s="45">
        <v>0</v>
      </c>
      <c r="AD71" s="45">
        <v>0</v>
      </c>
      <c r="AE71" s="45">
        <v>0</v>
      </c>
      <c r="AH71" s="45">
        <v>0</v>
      </c>
      <c r="AI71" s="45">
        <v>0</v>
      </c>
      <c r="AJ71" s="45">
        <v>0</v>
      </c>
      <c r="AM71" s="45">
        <v>1</v>
      </c>
      <c r="AN71" s="45">
        <v>0</v>
      </c>
    </row>
    <row r="72" spans="2:40">
      <c r="B72" t="s">
        <v>315</v>
      </c>
      <c r="C72"/>
      <c r="D72">
        <v>4748</v>
      </c>
      <c r="E72">
        <v>7126</v>
      </c>
      <c r="F72">
        <v>11874</v>
      </c>
      <c r="G72">
        <v>0.39986525181067878</v>
      </c>
      <c r="H72">
        <v>0.60013474818932122</v>
      </c>
      <c r="K72" s="45">
        <v>5123</v>
      </c>
      <c r="L72" s="45">
        <v>6751</v>
      </c>
      <c r="M72" s="45">
        <v>0.43144685868283644</v>
      </c>
      <c r="N72" s="45">
        <v>0.5685531413171635</v>
      </c>
      <c r="Q72" s="45">
        <v>58</v>
      </c>
      <c r="R72" s="45">
        <v>0</v>
      </c>
      <c r="S72" s="45">
        <v>0</v>
      </c>
      <c r="T72" s="45">
        <v>58</v>
      </c>
      <c r="W72" s="45">
        <v>2</v>
      </c>
      <c r="X72" s="45">
        <v>0</v>
      </c>
      <c r="Y72" s="45">
        <v>0</v>
      </c>
      <c r="AA72" s="45"/>
      <c r="AB72" s="45">
        <v>0</v>
      </c>
      <c r="AC72" s="45">
        <v>0</v>
      </c>
      <c r="AD72" s="45">
        <v>1</v>
      </c>
      <c r="AE72" s="45">
        <v>0.43</v>
      </c>
      <c r="AH72" s="45">
        <v>66</v>
      </c>
      <c r="AI72" s="45">
        <v>92</v>
      </c>
      <c r="AJ72" s="45">
        <v>158</v>
      </c>
      <c r="AM72" s="45">
        <v>1</v>
      </c>
      <c r="AN72" s="45">
        <v>0</v>
      </c>
    </row>
    <row r="73" spans="2:40">
      <c r="B73" t="s">
        <v>316</v>
      </c>
      <c r="C73"/>
      <c r="D73">
        <v>17312</v>
      </c>
      <c r="E73">
        <v>8054</v>
      </c>
      <c r="F73">
        <v>25366</v>
      </c>
      <c r="G73">
        <v>0.68248837025940234</v>
      </c>
      <c r="H73">
        <v>0.31751162974059766</v>
      </c>
      <c r="K73" s="45">
        <v>4179</v>
      </c>
      <c r="L73" s="45">
        <v>21187</v>
      </c>
      <c r="M73" s="45">
        <v>0.16474808799180005</v>
      </c>
      <c r="N73" s="45">
        <v>0.83525191200819993</v>
      </c>
      <c r="Q73" s="45">
        <v>0</v>
      </c>
      <c r="R73" s="45">
        <v>0</v>
      </c>
      <c r="S73" s="45">
        <v>0</v>
      </c>
      <c r="T73" s="45">
        <v>0</v>
      </c>
      <c r="W73" s="45">
        <v>64</v>
      </c>
      <c r="X73" s="45">
        <v>31</v>
      </c>
      <c r="Y73" s="45">
        <v>1</v>
      </c>
      <c r="AA73" s="45"/>
      <c r="AB73" s="45">
        <v>0</v>
      </c>
      <c r="AC73" s="45">
        <v>0</v>
      </c>
      <c r="AD73" s="45">
        <v>0.03</v>
      </c>
      <c r="AE73" s="45">
        <v>0.02</v>
      </c>
      <c r="AH73" s="45">
        <v>35</v>
      </c>
      <c r="AI73" s="45">
        <v>0</v>
      </c>
      <c r="AJ73" s="45">
        <v>35</v>
      </c>
      <c r="AM73" s="45">
        <v>0</v>
      </c>
      <c r="AN73" s="45">
        <v>1</v>
      </c>
    </row>
    <row r="74" spans="2:40">
      <c r="B74" t="s">
        <v>25</v>
      </c>
      <c r="C74"/>
      <c r="D74">
        <v>4091</v>
      </c>
      <c r="E74">
        <v>6821</v>
      </c>
      <c r="F74">
        <v>10912</v>
      </c>
      <c r="G74">
        <v>0.37490835777126097</v>
      </c>
      <c r="H74">
        <v>0.62509164222873903</v>
      </c>
      <c r="K74" s="45">
        <v>3250</v>
      </c>
      <c r="L74" s="45">
        <v>7662</v>
      </c>
      <c r="M74" s="45">
        <v>0.29783724340175954</v>
      </c>
      <c r="N74" s="45">
        <v>0.70216275659824046</v>
      </c>
      <c r="Q74" s="45">
        <v>6</v>
      </c>
      <c r="R74" s="45">
        <v>5</v>
      </c>
      <c r="S74" s="45">
        <v>10</v>
      </c>
      <c r="T74" s="45">
        <v>21</v>
      </c>
      <c r="W74" s="45">
        <v>11</v>
      </c>
      <c r="X74" s="45">
        <v>34</v>
      </c>
      <c r="Y74" s="45">
        <v>0</v>
      </c>
      <c r="AA74" s="45"/>
      <c r="AB74" s="45">
        <v>0</v>
      </c>
      <c r="AC74" s="45">
        <v>17</v>
      </c>
      <c r="AD74" s="45">
        <v>0.98</v>
      </c>
      <c r="AE74" s="45">
        <v>0.26</v>
      </c>
      <c r="AH74" s="45">
        <v>330</v>
      </c>
      <c r="AI74" s="45">
        <v>0</v>
      </c>
      <c r="AJ74" s="45">
        <v>330</v>
      </c>
      <c r="AM74" s="45">
        <v>1</v>
      </c>
      <c r="AN74" s="45">
        <v>0</v>
      </c>
    </row>
    <row r="75" spans="2:40">
      <c r="B75" t="s">
        <v>317</v>
      </c>
      <c r="C75"/>
      <c r="D75">
        <v>22</v>
      </c>
      <c r="E75">
        <v>177</v>
      </c>
      <c r="F75">
        <v>199</v>
      </c>
      <c r="G75">
        <v>0.11055276381909548</v>
      </c>
      <c r="H75">
        <v>0.88944723618090449</v>
      </c>
      <c r="K75" s="45">
        <v>199</v>
      </c>
      <c r="L75" s="45">
        <v>0</v>
      </c>
      <c r="M75" s="45">
        <v>1</v>
      </c>
      <c r="N75" s="45">
        <v>0</v>
      </c>
      <c r="Q75" s="45">
        <v>0</v>
      </c>
      <c r="R75" s="45">
        <v>0</v>
      </c>
      <c r="S75" s="45">
        <v>0</v>
      </c>
      <c r="T75" s="45">
        <v>0</v>
      </c>
      <c r="W75" s="45">
        <v>59</v>
      </c>
      <c r="X75" s="45">
        <v>0</v>
      </c>
      <c r="Y75" s="45">
        <v>0</v>
      </c>
      <c r="AA75" s="45"/>
      <c r="AB75" s="45">
        <v>0</v>
      </c>
      <c r="AC75" s="45">
        <v>0</v>
      </c>
      <c r="AD75" s="45">
        <v>0</v>
      </c>
      <c r="AE75" s="45">
        <v>0</v>
      </c>
      <c r="AH75" s="45">
        <v>0</v>
      </c>
      <c r="AI75" s="45">
        <v>0</v>
      </c>
      <c r="AJ75" s="45">
        <v>0</v>
      </c>
      <c r="AM75" s="45">
        <v>1</v>
      </c>
      <c r="AN75" s="45">
        <v>0</v>
      </c>
    </row>
    <row r="76" spans="2:40">
      <c r="B76" t="s">
        <v>318</v>
      </c>
      <c r="C76"/>
      <c r="D76">
        <v>1274</v>
      </c>
      <c r="E76">
        <v>3902</v>
      </c>
      <c r="F76">
        <v>5176</v>
      </c>
      <c r="G76">
        <v>0.24613601236476043</v>
      </c>
      <c r="H76">
        <v>0.75386398763523954</v>
      </c>
      <c r="K76" s="45">
        <v>5110</v>
      </c>
      <c r="L76" s="45">
        <v>66</v>
      </c>
      <c r="M76" s="45">
        <v>0.98724884080370945</v>
      </c>
      <c r="N76" s="45">
        <v>1.2751159196290572E-2</v>
      </c>
      <c r="Q76" s="45">
        <v>0</v>
      </c>
      <c r="R76" s="45">
        <v>0</v>
      </c>
      <c r="S76" s="45">
        <v>12</v>
      </c>
      <c r="T76" s="45">
        <v>12</v>
      </c>
      <c r="W76" s="45">
        <v>28</v>
      </c>
      <c r="X76" s="45">
        <v>93</v>
      </c>
      <c r="Y76" s="45">
        <v>0</v>
      </c>
      <c r="AA76" s="45"/>
      <c r="AB76" s="45">
        <v>0</v>
      </c>
      <c r="AC76" s="45">
        <v>0</v>
      </c>
      <c r="AD76" s="45">
        <v>0.3</v>
      </c>
      <c r="AE76" s="45">
        <v>0.95</v>
      </c>
      <c r="AH76" s="45">
        <v>100</v>
      </c>
      <c r="AI76" s="45">
        <v>0</v>
      </c>
      <c r="AJ76" s="45">
        <v>100</v>
      </c>
      <c r="AM76" s="45">
        <v>1</v>
      </c>
      <c r="AN76" s="45">
        <v>0</v>
      </c>
    </row>
    <row r="77" spans="2:40">
      <c r="B77" t="s">
        <v>319</v>
      </c>
      <c r="C77"/>
      <c r="D77">
        <v>1552</v>
      </c>
      <c r="E77">
        <v>2013</v>
      </c>
      <c r="F77">
        <v>3565</v>
      </c>
      <c r="G77">
        <v>0.43534361851332398</v>
      </c>
      <c r="H77">
        <v>0.56465638148667596</v>
      </c>
      <c r="K77" s="45">
        <v>3317</v>
      </c>
      <c r="L77" s="45">
        <v>248</v>
      </c>
      <c r="M77" s="45">
        <v>0.93043478260869561</v>
      </c>
      <c r="N77" s="45">
        <v>6.9565217391304349E-2</v>
      </c>
      <c r="Q77" s="45">
        <v>0</v>
      </c>
      <c r="R77" s="45">
        <v>17</v>
      </c>
      <c r="S77" s="45">
        <v>81</v>
      </c>
      <c r="T77" s="45">
        <v>98</v>
      </c>
      <c r="W77" s="45">
        <v>99</v>
      </c>
      <c r="X77" s="45">
        <v>0</v>
      </c>
      <c r="Y77" s="45">
        <v>0</v>
      </c>
      <c r="AA77" s="45"/>
      <c r="AB77" s="45">
        <v>0</v>
      </c>
      <c r="AC77" s="45">
        <v>0</v>
      </c>
      <c r="AD77" s="45">
        <v>0.4</v>
      </c>
      <c r="AE77" s="45">
        <v>0.03</v>
      </c>
      <c r="AH77" s="45">
        <v>433</v>
      </c>
      <c r="AI77" s="45">
        <v>0</v>
      </c>
      <c r="AJ77" s="45">
        <v>433</v>
      </c>
      <c r="AM77" s="45">
        <v>1</v>
      </c>
      <c r="AN77" s="45">
        <v>0</v>
      </c>
    </row>
    <row r="78" spans="2:40">
      <c r="B78" t="s">
        <v>28</v>
      </c>
      <c r="C78"/>
      <c r="D78">
        <v>2555</v>
      </c>
      <c r="E78">
        <v>19123</v>
      </c>
      <c r="F78">
        <v>21678</v>
      </c>
      <c r="G78">
        <v>0.11786142633084233</v>
      </c>
      <c r="H78">
        <v>0.88213857366915771</v>
      </c>
      <c r="K78" s="45">
        <v>6390</v>
      </c>
      <c r="L78" s="45">
        <v>15288</v>
      </c>
      <c r="M78" s="45">
        <v>0.29476889011901469</v>
      </c>
      <c r="N78" s="45">
        <v>0.70523110988098536</v>
      </c>
      <c r="Q78" s="45">
        <v>0</v>
      </c>
      <c r="R78" s="45">
        <v>0</v>
      </c>
      <c r="S78" s="45">
        <v>0</v>
      </c>
      <c r="T78" s="45">
        <v>0</v>
      </c>
      <c r="W78" s="45">
        <v>67</v>
      </c>
      <c r="X78" s="45">
        <v>0</v>
      </c>
      <c r="Y78" s="45">
        <v>0</v>
      </c>
      <c r="AA78" s="45"/>
      <c r="AB78" s="45">
        <v>0</v>
      </c>
      <c r="AC78" s="45">
        <v>0</v>
      </c>
      <c r="AD78" s="45">
        <v>0.02</v>
      </c>
      <c r="AE78" s="45">
        <v>0</v>
      </c>
      <c r="AH78" s="45">
        <v>1113</v>
      </c>
      <c r="AI78" s="45">
        <v>326</v>
      </c>
      <c r="AJ78" s="45">
        <v>1439</v>
      </c>
      <c r="AM78" s="45">
        <v>1</v>
      </c>
      <c r="AN78" s="45">
        <v>0</v>
      </c>
    </row>
    <row r="79" spans="2:40">
      <c r="B79" t="s">
        <v>320</v>
      </c>
      <c r="C79"/>
      <c r="D79">
        <v>27</v>
      </c>
      <c r="E79">
        <v>155</v>
      </c>
      <c r="F79">
        <v>182</v>
      </c>
      <c r="G79">
        <v>0.14835164835164835</v>
      </c>
      <c r="H79">
        <v>0.85164835164835162</v>
      </c>
      <c r="K79" s="45">
        <v>175</v>
      </c>
      <c r="L79" s="45">
        <v>7</v>
      </c>
      <c r="M79" s="45">
        <v>0.96153846153846156</v>
      </c>
      <c r="N79" s="45">
        <v>3.8461538461538464E-2</v>
      </c>
      <c r="Q79" s="45">
        <v>0</v>
      </c>
      <c r="R79" s="45">
        <v>0</v>
      </c>
      <c r="S79" s="45">
        <v>18</v>
      </c>
      <c r="T79" s="45">
        <v>18</v>
      </c>
      <c r="W79" s="45">
        <v>1</v>
      </c>
      <c r="X79" s="45">
        <v>0</v>
      </c>
      <c r="Y79" s="45">
        <v>0</v>
      </c>
      <c r="AA79" s="45"/>
      <c r="AB79" s="45">
        <v>0</v>
      </c>
      <c r="AC79" s="45">
        <v>0</v>
      </c>
      <c r="AD79" s="45">
        <v>0.59</v>
      </c>
      <c r="AE79" s="45">
        <v>0.05</v>
      </c>
      <c r="AH79" s="45">
        <v>1100</v>
      </c>
      <c r="AI79" s="45">
        <v>0</v>
      </c>
      <c r="AJ79" s="45">
        <v>1100</v>
      </c>
      <c r="AM79" s="45">
        <v>0</v>
      </c>
      <c r="AN79" s="45">
        <v>1</v>
      </c>
    </row>
    <row r="80" spans="2:40">
      <c r="B80" t="s">
        <v>321</v>
      </c>
      <c r="C80"/>
      <c r="D80">
        <v>353</v>
      </c>
      <c r="E80">
        <v>411</v>
      </c>
      <c r="F80">
        <v>764</v>
      </c>
      <c r="G80">
        <v>0.4620418848167539</v>
      </c>
      <c r="H80">
        <v>0.5379581151832461</v>
      </c>
      <c r="K80" s="45">
        <v>711</v>
      </c>
      <c r="L80" s="45">
        <v>53</v>
      </c>
      <c r="M80" s="45">
        <v>0.93062827225130895</v>
      </c>
      <c r="N80" s="45">
        <v>6.9371727748691103E-2</v>
      </c>
      <c r="Q80" s="45">
        <v>1</v>
      </c>
      <c r="R80" s="45">
        <v>0</v>
      </c>
      <c r="S80" s="45">
        <v>0</v>
      </c>
      <c r="T80" s="45">
        <v>1</v>
      </c>
      <c r="W80" s="45">
        <v>1</v>
      </c>
      <c r="X80" s="45">
        <v>1</v>
      </c>
      <c r="Y80" s="45">
        <v>0</v>
      </c>
      <c r="AA80" s="45"/>
      <c r="AB80" s="45">
        <v>0</v>
      </c>
      <c r="AC80" s="45">
        <v>2</v>
      </c>
      <c r="AD80" s="45">
        <v>0.3</v>
      </c>
      <c r="AE80" s="45">
        <v>0</v>
      </c>
      <c r="AH80" s="45">
        <v>457</v>
      </c>
      <c r="AI80" s="45">
        <v>155</v>
      </c>
      <c r="AJ80" s="45">
        <v>612</v>
      </c>
      <c r="AM80" s="45">
        <v>0</v>
      </c>
      <c r="AN80" s="45">
        <v>1</v>
      </c>
    </row>
    <row r="81" spans="2:40">
      <c r="B81" t="s">
        <v>322</v>
      </c>
      <c r="C81"/>
      <c r="D81">
        <v>61</v>
      </c>
      <c r="E81">
        <v>28</v>
      </c>
      <c r="F81">
        <v>89</v>
      </c>
      <c r="G81">
        <v>0.6853932584269663</v>
      </c>
      <c r="H81">
        <v>0.3146067415730337</v>
      </c>
      <c r="K81" s="45">
        <v>83</v>
      </c>
      <c r="L81" s="45">
        <v>6</v>
      </c>
      <c r="M81" s="45">
        <v>0.93258426966292129</v>
      </c>
      <c r="N81" s="45">
        <v>6.741573033707865E-2</v>
      </c>
      <c r="Q81" s="45">
        <v>0</v>
      </c>
      <c r="R81" s="45">
        <v>0</v>
      </c>
      <c r="S81" s="45">
        <v>4</v>
      </c>
      <c r="T81" s="45">
        <v>4</v>
      </c>
      <c r="W81" s="45">
        <v>1</v>
      </c>
      <c r="X81" s="45">
        <v>2</v>
      </c>
      <c r="Y81" s="45">
        <v>0</v>
      </c>
      <c r="AA81" s="45"/>
      <c r="AB81" s="45">
        <v>0</v>
      </c>
      <c r="AC81" s="45">
        <v>0</v>
      </c>
      <c r="AD81" s="45">
        <v>0.4</v>
      </c>
      <c r="AE81" s="45">
        <v>0</v>
      </c>
      <c r="AH81" s="45">
        <v>230</v>
      </c>
      <c r="AI81" s="45">
        <v>0</v>
      </c>
      <c r="AJ81" s="45">
        <v>230</v>
      </c>
      <c r="AM81" s="45">
        <v>1</v>
      </c>
      <c r="AN81" s="45">
        <v>0</v>
      </c>
    </row>
    <row r="82" spans="2:40">
      <c r="B82" t="s">
        <v>323</v>
      </c>
      <c r="C82"/>
      <c r="D82">
        <v>799</v>
      </c>
      <c r="E82">
        <v>2798</v>
      </c>
      <c r="F82">
        <v>3597</v>
      </c>
      <c r="G82">
        <v>0.22212955240478177</v>
      </c>
      <c r="H82">
        <v>0.77787044759521828</v>
      </c>
      <c r="K82" s="45">
        <v>3361</v>
      </c>
      <c r="L82" s="45">
        <v>236</v>
      </c>
      <c r="M82" s="45">
        <v>0.93438976925215456</v>
      </c>
      <c r="N82" s="45">
        <v>6.561023074784543E-2</v>
      </c>
      <c r="Q82" s="45">
        <v>1</v>
      </c>
      <c r="R82" s="45">
        <v>0</v>
      </c>
      <c r="S82" s="45">
        <v>274</v>
      </c>
      <c r="T82" s="45">
        <v>275</v>
      </c>
      <c r="W82" s="45">
        <v>38</v>
      </c>
      <c r="X82" s="45">
        <v>9</v>
      </c>
      <c r="Y82" s="45">
        <v>9</v>
      </c>
      <c r="AA82" s="45"/>
      <c r="AB82" s="45">
        <v>0</v>
      </c>
      <c r="AC82" s="45">
        <v>0</v>
      </c>
      <c r="AD82" s="45">
        <v>0.03</v>
      </c>
      <c r="AE82" s="45">
        <v>0.56000000000000005</v>
      </c>
      <c r="AH82" s="45">
        <v>95</v>
      </c>
      <c r="AI82" s="45">
        <v>135</v>
      </c>
      <c r="AJ82" s="45">
        <v>230</v>
      </c>
      <c r="AM82" s="45">
        <v>1</v>
      </c>
      <c r="AN82" s="45">
        <v>0</v>
      </c>
    </row>
    <row r="83" spans="2:40">
      <c r="B83" t="s">
        <v>324</v>
      </c>
      <c r="C83"/>
      <c r="D83">
        <v>166</v>
      </c>
      <c r="E83">
        <v>193</v>
      </c>
      <c r="F83">
        <v>359</v>
      </c>
      <c r="G83">
        <v>0.46239554317548748</v>
      </c>
      <c r="H83">
        <v>0.53760445682451252</v>
      </c>
      <c r="K83" s="45">
        <v>346</v>
      </c>
      <c r="L83" s="45">
        <v>13</v>
      </c>
      <c r="M83" s="45">
        <v>0.96378830083565459</v>
      </c>
      <c r="N83" s="45">
        <v>3.6211699164345405E-2</v>
      </c>
      <c r="Q83" s="45">
        <v>2</v>
      </c>
      <c r="R83" s="45">
        <v>2</v>
      </c>
      <c r="S83" s="45">
        <v>13</v>
      </c>
      <c r="T83" s="45">
        <v>17</v>
      </c>
      <c r="W83" s="45">
        <v>13</v>
      </c>
      <c r="X83" s="45">
        <v>4</v>
      </c>
      <c r="Y83" s="45">
        <v>0</v>
      </c>
      <c r="AA83" s="45"/>
      <c r="AB83" s="45">
        <v>0</v>
      </c>
      <c r="AC83" s="45">
        <v>0</v>
      </c>
      <c r="AD83" s="45">
        <v>0</v>
      </c>
      <c r="AE83" s="45">
        <v>0.57999999999999996</v>
      </c>
      <c r="AH83" s="45">
        <v>0</v>
      </c>
      <c r="AI83" s="45">
        <v>0</v>
      </c>
      <c r="AJ83" s="45">
        <v>0</v>
      </c>
      <c r="AM83" s="45">
        <v>1</v>
      </c>
      <c r="AN83" s="45">
        <v>0</v>
      </c>
    </row>
    <row r="84" spans="2:40">
      <c r="B84" t="s">
        <v>29</v>
      </c>
      <c r="C84"/>
      <c r="D84">
        <v>4934</v>
      </c>
      <c r="E84">
        <v>3748</v>
      </c>
      <c r="F84">
        <v>8682</v>
      </c>
      <c r="G84">
        <v>0.56830223450817785</v>
      </c>
      <c r="H84">
        <v>0.43169776549182215</v>
      </c>
      <c r="K84" s="45">
        <v>2737</v>
      </c>
      <c r="L84" s="45">
        <v>5945</v>
      </c>
      <c r="M84" s="45">
        <v>0.31524994240958304</v>
      </c>
      <c r="N84" s="45">
        <v>0.68475005759041696</v>
      </c>
      <c r="Q84" s="45">
        <v>0</v>
      </c>
      <c r="R84" s="45">
        <v>0</v>
      </c>
      <c r="S84" s="45">
        <v>3</v>
      </c>
      <c r="T84" s="45">
        <v>3</v>
      </c>
      <c r="W84" s="45">
        <v>19</v>
      </c>
      <c r="X84" s="45">
        <v>36</v>
      </c>
      <c r="Y84" s="45">
        <v>0</v>
      </c>
      <c r="AA84" s="45"/>
      <c r="AB84" s="45">
        <v>0</v>
      </c>
      <c r="AC84" s="45">
        <v>0</v>
      </c>
      <c r="AD84" s="45">
        <v>0</v>
      </c>
      <c r="AE84" s="45">
        <v>0</v>
      </c>
      <c r="AH84" s="45">
        <v>58</v>
      </c>
      <c r="AI84" s="45">
        <v>52</v>
      </c>
      <c r="AJ84" s="45">
        <v>110</v>
      </c>
      <c r="AM84" s="45">
        <v>1</v>
      </c>
      <c r="AN84" s="45">
        <v>0</v>
      </c>
    </row>
    <row r="85" spans="2:40">
      <c r="B85" t="s">
        <v>22</v>
      </c>
      <c r="C85"/>
      <c r="D85">
        <v>4582</v>
      </c>
      <c r="E85">
        <v>2987</v>
      </c>
      <c r="F85">
        <v>7569</v>
      </c>
      <c r="G85">
        <v>0.6053639846743295</v>
      </c>
      <c r="H85">
        <v>0.3946360153256705</v>
      </c>
      <c r="K85" s="45">
        <v>2437</v>
      </c>
      <c r="L85" s="45">
        <v>5132</v>
      </c>
      <c r="M85" s="45">
        <v>0.32197119830889154</v>
      </c>
      <c r="N85" s="45">
        <v>0.67802880169110846</v>
      </c>
      <c r="Q85" s="45">
        <v>0</v>
      </c>
      <c r="R85" s="45">
        <v>0</v>
      </c>
      <c r="S85" s="45">
        <v>4</v>
      </c>
      <c r="T85" s="45">
        <v>4</v>
      </c>
      <c r="W85" s="45">
        <v>0</v>
      </c>
      <c r="X85" s="45">
        <v>0</v>
      </c>
      <c r="Y85" s="45">
        <v>0</v>
      </c>
      <c r="AA85" s="45"/>
      <c r="AB85" s="45">
        <v>0</v>
      </c>
      <c r="AC85" s="45">
        <v>2</v>
      </c>
      <c r="AD85" s="45">
        <v>0.75</v>
      </c>
      <c r="AE85" s="45">
        <v>0.55000000000000004</v>
      </c>
      <c r="AH85" s="45">
        <v>197</v>
      </c>
      <c r="AI85" s="45">
        <v>0</v>
      </c>
      <c r="AJ85" s="45">
        <v>197</v>
      </c>
      <c r="AM85" s="45">
        <v>1</v>
      </c>
      <c r="AN85" s="45">
        <v>0</v>
      </c>
    </row>
    <row r="86" spans="2:40">
      <c r="B86" t="s">
        <v>325</v>
      </c>
      <c r="C86"/>
      <c r="D86">
        <v>28079</v>
      </c>
      <c r="E86">
        <v>22807</v>
      </c>
      <c r="F86">
        <v>50886</v>
      </c>
      <c r="G86">
        <v>0.55180206736626969</v>
      </c>
      <c r="H86">
        <v>0.44819793263373031</v>
      </c>
      <c r="K86" s="45">
        <v>17368</v>
      </c>
      <c r="L86" s="45">
        <v>33518</v>
      </c>
      <c r="M86" s="45">
        <v>0.34131195220689386</v>
      </c>
      <c r="N86" s="45">
        <v>0.65868804779310619</v>
      </c>
      <c r="Q86" s="45">
        <v>845</v>
      </c>
      <c r="R86" s="45">
        <v>209</v>
      </c>
      <c r="S86" s="45">
        <v>285</v>
      </c>
      <c r="T86" s="45">
        <v>1339</v>
      </c>
      <c r="W86" s="45">
        <v>118</v>
      </c>
      <c r="X86" s="45">
        <v>41</v>
      </c>
      <c r="Y86" s="45">
        <v>1</v>
      </c>
      <c r="AA86" s="45"/>
      <c r="AB86" s="45">
        <v>0</v>
      </c>
      <c r="AC86" s="45">
        <v>0</v>
      </c>
      <c r="AD86" s="45">
        <v>0.1</v>
      </c>
      <c r="AE86" s="45">
        <v>0.02</v>
      </c>
      <c r="AH86" s="45">
        <v>121</v>
      </c>
      <c r="AI86" s="45">
        <v>21</v>
      </c>
      <c r="AJ86" s="45">
        <v>142</v>
      </c>
      <c r="AM86" s="45">
        <v>1</v>
      </c>
      <c r="AN86" s="45">
        <v>0</v>
      </c>
    </row>
    <row r="87" spans="2:40">
      <c r="B87" t="s">
        <v>326</v>
      </c>
      <c r="C87"/>
      <c r="D87">
        <v>11883</v>
      </c>
      <c r="E87">
        <v>11562</v>
      </c>
      <c r="F87">
        <v>23445</v>
      </c>
      <c r="G87">
        <v>0.50684580934101087</v>
      </c>
      <c r="H87">
        <v>0.49315419065898913</v>
      </c>
      <c r="K87" s="45">
        <v>3000</v>
      </c>
      <c r="L87" s="45">
        <v>20445</v>
      </c>
      <c r="M87" s="45">
        <v>0.12795905310300704</v>
      </c>
      <c r="N87" s="45">
        <v>0.87204094689699296</v>
      </c>
      <c r="Q87" s="45">
        <v>15</v>
      </c>
      <c r="R87" s="45">
        <v>1</v>
      </c>
      <c r="S87" s="45">
        <v>5113</v>
      </c>
      <c r="T87" s="45">
        <v>5129</v>
      </c>
      <c r="W87" s="45">
        <v>58</v>
      </c>
      <c r="X87" s="45">
        <v>0</v>
      </c>
      <c r="Y87" s="45">
        <v>0</v>
      </c>
      <c r="AA87" s="45"/>
      <c r="AB87" s="45">
        <v>0</v>
      </c>
      <c r="AC87" s="45">
        <v>0</v>
      </c>
      <c r="AD87" s="45">
        <v>0.3</v>
      </c>
      <c r="AE87" s="45">
        <v>0.8</v>
      </c>
      <c r="AH87" s="45">
        <v>70</v>
      </c>
      <c r="AI87" s="45">
        <v>0</v>
      </c>
      <c r="AJ87" s="45">
        <v>70</v>
      </c>
      <c r="AM87" s="45">
        <v>1</v>
      </c>
      <c r="AN87" s="45">
        <v>0</v>
      </c>
    </row>
    <row r="88" spans="2:40">
      <c r="B88" t="s">
        <v>166</v>
      </c>
      <c r="C88"/>
      <c r="D88">
        <v>144</v>
      </c>
      <c r="E88">
        <v>171</v>
      </c>
      <c r="F88">
        <v>315</v>
      </c>
      <c r="G88">
        <v>0.45714285714285713</v>
      </c>
      <c r="H88">
        <v>0.54285714285714282</v>
      </c>
      <c r="K88" s="45">
        <v>269</v>
      </c>
      <c r="L88" s="45">
        <v>46</v>
      </c>
      <c r="M88" s="45">
        <v>0.85396825396825393</v>
      </c>
      <c r="N88" s="45">
        <v>0.14603174603174604</v>
      </c>
      <c r="Q88" s="45">
        <v>0</v>
      </c>
      <c r="R88" s="45">
        <v>2</v>
      </c>
      <c r="S88" s="45">
        <v>14</v>
      </c>
      <c r="T88" s="45">
        <v>16</v>
      </c>
      <c r="W88" s="45">
        <v>19</v>
      </c>
      <c r="X88" s="45">
        <v>1</v>
      </c>
      <c r="Y88" s="45">
        <v>20</v>
      </c>
      <c r="AA88" s="45"/>
      <c r="AB88" s="45">
        <v>0</v>
      </c>
      <c r="AC88" s="45">
        <v>0</v>
      </c>
      <c r="AD88" s="45">
        <v>0.2</v>
      </c>
      <c r="AE88" s="45">
        <v>0</v>
      </c>
      <c r="AH88" s="45">
        <v>0</v>
      </c>
      <c r="AI88" s="45">
        <v>0</v>
      </c>
      <c r="AJ88" s="45">
        <v>0</v>
      </c>
      <c r="AM88" s="45">
        <v>1</v>
      </c>
      <c r="AN88" s="45">
        <v>0</v>
      </c>
    </row>
    <row r="89" spans="2:40">
      <c r="B89" t="s">
        <v>167</v>
      </c>
      <c r="C89"/>
      <c r="D89">
        <v>142</v>
      </c>
      <c r="E89">
        <v>112</v>
      </c>
      <c r="F89">
        <v>254</v>
      </c>
      <c r="G89">
        <v>0.55905511811023623</v>
      </c>
      <c r="H89">
        <v>0.44094488188976377</v>
      </c>
      <c r="K89" s="45">
        <v>217</v>
      </c>
      <c r="L89" s="45">
        <v>37</v>
      </c>
      <c r="M89" s="45">
        <v>0.85433070866141736</v>
      </c>
      <c r="N89" s="45">
        <v>0.14566929133858267</v>
      </c>
      <c r="Q89" s="45">
        <v>0</v>
      </c>
      <c r="R89" s="45">
        <v>0</v>
      </c>
      <c r="S89" s="45">
        <v>0</v>
      </c>
      <c r="T89" s="45">
        <v>0</v>
      </c>
      <c r="W89" s="45">
        <v>5</v>
      </c>
      <c r="X89" s="45">
        <v>0</v>
      </c>
      <c r="Y89" s="45">
        <v>0</v>
      </c>
      <c r="AA89" s="45"/>
      <c r="AB89" s="45">
        <v>0</v>
      </c>
      <c r="AC89" s="45">
        <v>0</v>
      </c>
      <c r="AD89" s="45">
        <v>0.11</v>
      </c>
      <c r="AE89" s="45">
        <v>0.15</v>
      </c>
      <c r="AH89" s="45">
        <v>3154</v>
      </c>
      <c r="AI89" s="45">
        <v>1</v>
      </c>
      <c r="AJ89" s="45">
        <v>3155</v>
      </c>
      <c r="AM89" s="45">
        <v>0</v>
      </c>
      <c r="AN89" s="45">
        <v>1</v>
      </c>
    </row>
    <row r="90" spans="2:40">
      <c r="B90" t="s">
        <v>169</v>
      </c>
      <c r="C90"/>
      <c r="D90">
        <v>231</v>
      </c>
      <c r="E90">
        <v>1483</v>
      </c>
      <c r="F90">
        <v>1714</v>
      </c>
      <c r="G90">
        <v>0.13477246207701282</v>
      </c>
      <c r="H90">
        <v>0.86522753792298712</v>
      </c>
      <c r="K90" s="45">
        <v>1692</v>
      </c>
      <c r="L90" s="45">
        <v>22</v>
      </c>
      <c r="M90" s="45">
        <v>0.98716452742123684</v>
      </c>
      <c r="N90" s="45">
        <v>1.2835472578763127E-2</v>
      </c>
      <c r="Q90" s="45">
        <v>0</v>
      </c>
      <c r="R90" s="45">
        <v>0</v>
      </c>
      <c r="S90" s="45">
        <v>23</v>
      </c>
      <c r="T90" s="45">
        <v>23</v>
      </c>
      <c r="W90" s="45">
        <v>27</v>
      </c>
      <c r="X90" s="45">
        <v>14</v>
      </c>
      <c r="Y90" s="45">
        <v>10</v>
      </c>
      <c r="AA90" s="45"/>
      <c r="AB90" s="45">
        <v>0</v>
      </c>
      <c r="AC90" s="45">
        <v>0</v>
      </c>
      <c r="AD90" s="45">
        <v>0</v>
      </c>
      <c r="AE90" s="45">
        <v>0</v>
      </c>
      <c r="AH90" s="45" t="s">
        <v>282</v>
      </c>
      <c r="AI90" s="45" t="s">
        <v>388</v>
      </c>
      <c r="AJ90" s="45" t="e">
        <v>#VALUE!</v>
      </c>
      <c r="AM90" s="45">
        <v>0</v>
      </c>
      <c r="AN90" s="45">
        <v>1</v>
      </c>
    </row>
    <row r="91" spans="2:40">
      <c r="B91" t="s">
        <v>204</v>
      </c>
      <c r="C91"/>
      <c r="D91">
        <v>503</v>
      </c>
      <c r="E91">
        <v>1258</v>
      </c>
      <c r="F91">
        <v>1761</v>
      </c>
      <c r="G91">
        <v>0.28563316297558206</v>
      </c>
      <c r="H91">
        <v>0.71436683702441794</v>
      </c>
      <c r="K91" s="45">
        <v>1737</v>
      </c>
      <c r="L91" s="45">
        <v>24</v>
      </c>
      <c r="M91" s="45">
        <v>0.98637137989778534</v>
      </c>
      <c r="N91" s="45">
        <v>1.3628620102214651E-2</v>
      </c>
      <c r="Q91" s="45">
        <v>0</v>
      </c>
      <c r="R91" s="45">
        <v>0</v>
      </c>
      <c r="S91" s="45">
        <v>0</v>
      </c>
      <c r="T91" s="45">
        <v>0</v>
      </c>
      <c r="W91" s="45">
        <v>1</v>
      </c>
      <c r="X91" s="45">
        <v>0</v>
      </c>
      <c r="Y91" s="45">
        <v>0</v>
      </c>
      <c r="AA91" s="45"/>
      <c r="AB91" s="45">
        <v>0</v>
      </c>
      <c r="AC91" s="45">
        <v>0</v>
      </c>
      <c r="AD91" s="45">
        <v>0.61</v>
      </c>
      <c r="AE91" s="45">
        <v>6.4000000000000001E-2</v>
      </c>
      <c r="AH91" s="45">
        <v>274</v>
      </c>
      <c r="AI91" s="45">
        <v>0</v>
      </c>
      <c r="AJ91" s="45">
        <v>274</v>
      </c>
      <c r="AM91" s="45">
        <v>1</v>
      </c>
      <c r="AN91" s="45">
        <v>0</v>
      </c>
    </row>
    <row r="92" spans="2:40">
      <c r="B92" t="s">
        <v>178</v>
      </c>
      <c r="C92"/>
      <c r="D92">
        <v>577</v>
      </c>
      <c r="E92">
        <v>181</v>
      </c>
      <c r="F92">
        <v>758</v>
      </c>
      <c r="G92">
        <v>0.76121372031662271</v>
      </c>
      <c r="H92">
        <v>0.23878627968337732</v>
      </c>
      <c r="K92" s="45">
        <v>250</v>
      </c>
      <c r="L92" s="45">
        <v>508</v>
      </c>
      <c r="M92" s="45">
        <v>0.32981530343007914</v>
      </c>
      <c r="N92" s="45">
        <v>0.67018469656992086</v>
      </c>
      <c r="Q92" s="45">
        <v>0</v>
      </c>
      <c r="R92" s="45">
        <v>0</v>
      </c>
      <c r="S92" s="45">
        <v>0</v>
      </c>
      <c r="T92" s="45">
        <v>0</v>
      </c>
      <c r="W92" s="45">
        <v>1</v>
      </c>
      <c r="X92" s="45">
        <v>13</v>
      </c>
      <c r="Y92" s="45">
        <v>1</v>
      </c>
      <c r="AA92" s="45"/>
      <c r="AB92" s="45">
        <v>0</v>
      </c>
      <c r="AC92" s="45">
        <v>6</v>
      </c>
      <c r="AD92" s="45">
        <v>0.7</v>
      </c>
      <c r="AE92" s="45">
        <v>0.01</v>
      </c>
      <c r="AH92" s="45">
        <v>3</v>
      </c>
      <c r="AI92" s="45">
        <v>4</v>
      </c>
      <c r="AJ92" s="45">
        <v>7</v>
      </c>
      <c r="AM92" s="45">
        <v>1</v>
      </c>
      <c r="AN92" s="45">
        <v>0</v>
      </c>
    </row>
    <row r="93" spans="2:40">
      <c r="B93" t="s">
        <v>180</v>
      </c>
      <c r="C93"/>
      <c r="D93">
        <v>2307</v>
      </c>
      <c r="E93">
        <v>4749</v>
      </c>
      <c r="F93">
        <v>7056</v>
      </c>
      <c r="G93">
        <v>0.32695578231292516</v>
      </c>
      <c r="H93">
        <v>0.67304421768707479</v>
      </c>
      <c r="K93" s="45">
        <v>3828</v>
      </c>
      <c r="L93" s="45">
        <v>3228</v>
      </c>
      <c r="M93" s="45">
        <v>0.54251700680272108</v>
      </c>
      <c r="N93" s="45">
        <v>0.45748299319727892</v>
      </c>
      <c r="Q93" s="45">
        <v>20</v>
      </c>
      <c r="R93" s="45">
        <v>14</v>
      </c>
      <c r="S93" s="45">
        <v>38</v>
      </c>
      <c r="T93" s="45">
        <v>72</v>
      </c>
      <c r="W93" s="45">
        <v>17</v>
      </c>
      <c r="X93" s="45">
        <v>5</v>
      </c>
      <c r="Y93" s="45">
        <v>2</v>
      </c>
      <c r="AA93" s="45"/>
      <c r="AB93" s="45">
        <v>0</v>
      </c>
      <c r="AC93" s="45">
        <v>0</v>
      </c>
      <c r="AD93" s="45">
        <v>0.52</v>
      </c>
      <c r="AE93" s="45">
        <v>0.51</v>
      </c>
      <c r="AH93" s="45">
        <v>162</v>
      </c>
      <c r="AI93" s="45">
        <v>84</v>
      </c>
      <c r="AJ93" s="45">
        <v>246</v>
      </c>
      <c r="AM93" s="45">
        <v>1</v>
      </c>
      <c r="AN93" s="45">
        <v>0</v>
      </c>
    </row>
    <row r="94" spans="2:40">
      <c r="B94" t="s">
        <v>182</v>
      </c>
      <c r="C94"/>
      <c r="D94">
        <v>144</v>
      </c>
      <c r="E94">
        <v>415</v>
      </c>
      <c r="F94">
        <v>559</v>
      </c>
      <c r="G94">
        <v>0.25760286225402507</v>
      </c>
      <c r="H94">
        <v>0.74239713774597493</v>
      </c>
      <c r="K94" s="45">
        <v>515</v>
      </c>
      <c r="L94" s="45">
        <v>44</v>
      </c>
      <c r="M94" s="45">
        <v>0.92128801431127016</v>
      </c>
      <c r="N94" s="45">
        <v>7.8711985688729877E-2</v>
      </c>
      <c r="Q94" s="45">
        <v>0</v>
      </c>
      <c r="R94" s="45">
        <v>0</v>
      </c>
      <c r="S94" s="45">
        <v>7</v>
      </c>
      <c r="T94" s="45">
        <v>7</v>
      </c>
      <c r="W94" s="45">
        <v>1</v>
      </c>
      <c r="X94" s="45">
        <v>6</v>
      </c>
      <c r="Y94" s="45">
        <v>0</v>
      </c>
      <c r="AA94" s="45"/>
      <c r="AB94" s="45">
        <v>0</v>
      </c>
      <c r="AC94" s="45">
        <v>0</v>
      </c>
      <c r="AD94" s="45">
        <v>0.56000000000000005</v>
      </c>
      <c r="AE94" s="45">
        <v>0.6</v>
      </c>
      <c r="AH94" s="45">
        <v>10</v>
      </c>
      <c r="AI94" s="45">
        <v>0</v>
      </c>
      <c r="AJ94" s="45">
        <v>10</v>
      </c>
      <c r="AM94" s="45">
        <v>1</v>
      </c>
      <c r="AN94" s="45">
        <v>0</v>
      </c>
    </row>
    <row r="95" spans="2:40">
      <c r="B95" t="s">
        <v>184</v>
      </c>
      <c r="C95"/>
      <c r="D95">
        <v>93</v>
      </c>
      <c r="E95">
        <v>117</v>
      </c>
      <c r="F95">
        <v>210</v>
      </c>
      <c r="G95">
        <v>0.44285714285714284</v>
      </c>
      <c r="H95">
        <v>0.55714285714285716</v>
      </c>
      <c r="K95" s="45">
        <v>165</v>
      </c>
      <c r="L95" s="45">
        <v>45</v>
      </c>
      <c r="M95" s="45">
        <v>0.7857142857142857</v>
      </c>
      <c r="N95" s="45">
        <v>0.21428571428571427</v>
      </c>
      <c r="Q95" s="45">
        <v>0</v>
      </c>
      <c r="R95" s="45">
        <v>0</v>
      </c>
      <c r="S95" s="45">
        <v>0</v>
      </c>
      <c r="T95" s="45">
        <v>0</v>
      </c>
      <c r="W95" s="45">
        <v>4</v>
      </c>
      <c r="X95" s="45">
        <v>0</v>
      </c>
      <c r="Y95" s="45">
        <v>0</v>
      </c>
      <c r="AA95" s="45"/>
      <c r="AB95" s="45">
        <v>0</v>
      </c>
      <c r="AC95" s="45">
        <v>0</v>
      </c>
      <c r="AD95" s="45">
        <v>1.87</v>
      </c>
      <c r="AE95" s="45">
        <v>0.56559999999999999</v>
      </c>
      <c r="AH95" s="45">
        <v>47</v>
      </c>
      <c r="AI95" s="45">
        <v>3</v>
      </c>
      <c r="AJ95" s="45">
        <v>50</v>
      </c>
      <c r="AM95" s="45">
        <v>1</v>
      </c>
      <c r="AN95" s="45">
        <v>0</v>
      </c>
    </row>
    <row r="96" spans="2:40">
      <c r="B96" t="s">
        <v>189</v>
      </c>
      <c r="C96"/>
      <c r="D96">
        <v>0</v>
      </c>
      <c r="E96">
        <v>124</v>
      </c>
      <c r="F96">
        <v>124</v>
      </c>
      <c r="G96">
        <v>0</v>
      </c>
      <c r="H96">
        <v>1</v>
      </c>
      <c r="K96" s="45">
        <v>24</v>
      </c>
      <c r="L96" s="45">
        <v>100</v>
      </c>
      <c r="M96" s="45">
        <v>0.19354838709677419</v>
      </c>
      <c r="N96" s="45">
        <v>0.80645161290322576</v>
      </c>
      <c r="Q96" s="45">
        <v>0</v>
      </c>
      <c r="R96" s="45">
        <v>0</v>
      </c>
      <c r="S96" s="45">
        <v>0</v>
      </c>
      <c r="T96" s="45">
        <v>0</v>
      </c>
      <c r="W96" s="45">
        <v>0</v>
      </c>
      <c r="X96" s="45">
        <v>0</v>
      </c>
      <c r="Y96" s="45">
        <v>0</v>
      </c>
      <c r="AA96" s="45"/>
      <c r="AB96" s="45">
        <v>0</v>
      </c>
      <c r="AC96" s="45">
        <v>41</v>
      </c>
      <c r="AD96" s="45">
        <v>0.42</v>
      </c>
      <c r="AE96" s="45">
        <v>0.32</v>
      </c>
      <c r="AH96" s="45">
        <v>910</v>
      </c>
      <c r="AI96" s="45">
        <v>44</v>
      </c>
      <c r="AJ96" s="45">
        <v>954</v>
      </c>
      <c r="AM96" s="45">
        <v>1</v>
      </c>
      <c r="AN96" s="45">
        <v>0</v>
      </c>
    </row>
    <row r="97" spans="2:40">
      <c r="B97" t="s">
        <v>190</v>
      </c>
      <c r="C97"/>
      <c r="D97">
        <v>16</v>
      </c>
      <c r="E97">
        <v>11</v>
      </c>
      <c r="F97">
        <v>27</v>
      </c>
      <c r="G97">
        <v>0.59259259259259256</v>
      </c>
      <c r="H97">
        <v>0.40740740740740738</v>
      </c>
      <c r="K97" s="45">
        <v>5</v>
      </c>
      <c r="L97" s="45">
        <v>22</v>
      </c>
      <c r="M97" s="45">
        <v>0.18518518518518517</v>
      </c>
      <c r="N97" s="45">
        <v>0.81481481481481477</v>
      </c>
      <c r="Q97" s="45">
        <v>0</v>
      </c>
      <c r="R97" s="45">
        <v>0</v>
      </c>
      <c r="S97" s="45">
        <v>0</v>
      </c>
      <c r="T97" s="45">
        <v>0</v>
      </c>
      <c r="W97" s="45">
        <v>0</v>
      </c>
      <c r="X97" s="45">
        <v>0</v>
      </c>
      <c r="Y97" s="45">
        <v>0</v>
      </c>
      <c r="AA97" s="45"/>
      <c r="AB97" s="45">
        <v>0</v>
      </c>
      <c r="AC97" s="45">
        <v>0</v>
      </c>
      <c r="AD97" s="45">
        <v>0.3</v>
      </c>
      <c r="AE97" s="45">
        <v>0</v>
      </c>
      <c r="AH97" s="45">
        <v>23</v>
      </c>
      <c r="AI97" s="45">
        <v>0</v>
      </c>
      <c r="AJ97" s="45">
        <v>23</v>
      </c>
      <c r="AM97" s="45">
        <v>1</v>
      </c>
      <c r="AN97" s="45">
        <v>0</v>
      </c>
    </row>
    <row r="98" spans="2:40">
      <c r="B98" t="s">
        <v>256</v>
      </c>
      <c r="C98"/>
      <c r="D98">
        <v>673</v>
      </c>
      <c r="E98">
        <v>408</v>
      </c>
      <c r="F98">
        <v>1081</v>
      </c>
      <c r="G98">
        <v>0.62257169287696579</v>
      </c>
      <c r="H98">
        <v>0.37742830712303421</v>
      </c>
      <c r="K98" s="45">
        <v>739</v>
      </c>
      <c r="L98" s="45">
        <v>342</v>
      </c>
      <c r="M98" s="45">
        <v>0.68362627197039783</v>
      </c>
      <c r="N98" s="45">
        <v>0.31637372802960223</v>
      </c>
      <c r="Q98" s="45">
        <v>0</v>
      </c>
      <c r="R98" s="45">
        <v>0</v>
      </c>
      <c r="S98" s="45">
        <v>7</v>
      </c>
      <c r="T98" s="45">
        <v>7</v>
      </c>
      <c r="W98" s="45">
        <v>8</v>
      </c>
      <c r="X98" s="45">
        <v>8</v>
      </c>
      <c r="Y98" s="45">
        <v>0</v>
      </c>
      <c r="AA98" s="45"/>
      <c r="AB98" s="45">
        <v>2</v>
      </c>
      <c r="AC98" s="45">
        <v>0</v>
      </c>
      <c r="AD98" s="45">
        <v>0.31</v>
      </c>
      <c r="AE98" s="45">
        <v>0.68</v>
      </c>
      <c r="AH98" s="45">
        <v>18</v>
      </c>
      <c r="AI98" s="45">
        <v>45</v>
      </c>
      <c r="AJ98" s="45">
        <v>63</v>
      </c>
      <c r="AM98" s="45">
        <v>1</v>
      </c>
      <c r="AN98" s="45">
        <v>0</v>
      </c>
    </row>
    <row r="99" spans="2:40">
      <c r="B99"/>
      <c r="C99"/>
      <c r="D99"/>
      <c r="E99"/>
      <c r="F99"/>
      <c r="G99"/>
      <c r="H99"/>
      <c r="AA99" s="45"/>
      <c r="AC99" s="45">
        <v>0</v>
      </c>
      <c r="AD99" s="45">
        <v>0.25</v>
      </c>
      <c r="AE99" s="45">
        <v>0.25</v>
      </c>
      <c r="AH99" s="45">
        <v>22</v>
      </c>
      <c r="AI99" s="45">
        <v>8</v>
      </c>
      <c r="AJ99" s="45">
        <v>30</v>
      </c>
      <c r="AM99" s="45">
        <v>1</v>
      </c>
      <c r="AN99" s="45">
        <v>0</v>
      </c>
    </row>
    <row r="100" spans="2:40">
      <c r="B100"/>
      <c r="C100"/>
      <c r="D100"/>
      <c r="E100"/>
      <c r="F100"/>
      <c r="G100"/>
      <c r="H100"/>
      <c r="AC100" s="45">
        <v>0</v>
      </c>
      <c r="AD100" s="45">
        <v>0.16</v>
      </c>
      <c r="AE100" s="45">
        <v>0.16</v>
      </c>
      <c r="AH100" s="45">
        <v>0</v>
      </c>
      <c r="AI100" s="45">
        <v>3</v>
      </c>
      <c r="AJ100" s="45">
        <v>3</v>
      </c>
      <c r="AM100" s="45">
        <v>1</v>
      </c>
      <c r="AN100" s="45">
        <v>0</v>
      </c>
    </row>
    <row r="101" spans="2:40">
      <c r="B101"/>
      <c r="C101"/>
      <c r="D101"/>
      <c r="E101"/>
      <c r="F101"/>
      <c r="G101"/>
      <c r="H101"/>
      <c r="AC101" s="45">
        <v>0</v>
      </c>
      <c r="AD101" s="45">
        <v>0.5</v>
      </c>
      <c r="AE101" s="45">
        <v>0.05</v>
      </c>
      <c r="AH101" s="45">
        <v>912</v>
      </c>
      <c r="AI101" s="45">
        <v>242</v>
      </c>
      <c r="AJ101" s="45">
        <v>1154</v>
      </c>
      <c r="AM101" s="45">
        <v>1</v>
      </c>
      <c r="AN101" s="45">
        <v>0</v>
      </c>
    </row>
    <row r="102" spans="2:40">
      <c r="B102"/>
      <c r="C102"/>
      <c r="D102"/>
      <c r="E102"/>
      <c r="F102"/>
      <c r="G102"/>
      <c r="H102"/>
    </row>
    <row r="103" spans="2:40">
      <c r="B103"/>
      <c r="C103"/>
      <c r="D103"/>
      <c r="E103"/>
      <c r="F103"/>
      <c r="G103"/>
      <c r="H103"/>
    </row>
    <row r="104" spans="2:40">
      <c r="B104"/>
      <c r="C104"/>
      <c r="D104"/>
      <c r="E104"/>
      <c r="F104"/>
      <c r="G104"/>
      <c r="H104"/>
    </row>
    <row r="105" spans="2:40">
      <c r="B105"/>
      <c r="C105"/>
      <c r="D105"/>
      <c r="E105"/>
      <c r="F105"/>
      <c r="G105"/>
      <c r="H105"/>
    </row>
    <row r="106" spans="2:40">
      <c r="B106"/>
      <c r="C106"/>
      <c r="D106"/>
      <c r="E106"/>
      <c r="F106"/>
      <c r="G106"/>
      <c r="H106"/>
    </row>
    <row r="107" spans="2:40">
      <c r="B107"/>
      <c r="C107"/>
      <c r="D107"/>
      <c r="E107"/>
      <c r="F107"/>
      <c r="G107"/>
      <c r="H107"/>
    </row>
    <row r="108" spans="2:40">
      <c r="B108"/>
      <c r="C108"/>
      <c r="D108"/>
      <c r="E108"/>
      <c r="F108"/>
      <c r="G108"/>
      <c r="H108"/>
    </row>
    <row r="109" spans="2:40">
      <c r="B109"/>
      <c r="C109"/>
      <c r="D109"/>
      <c r="E109"/>
      <c r="F109"/>
      <c r="G109"/>
      <c r="H109"/>
    </row>
    <row r="110" spans="2:40">
      <c r="B110"/>
      <c r="C110"/>
      <c r="D110"/>
      <c r="E110"/>
      <c r="F110"/>
      <c r="G110"/>
      <c r="H110"/>
    </row>
    <row r="111" spans="2:40">
      <c r="B111"/>
      <c r="C111"/>
      <c r="D111"/>
      <c r="E111"/>
      <c r="F111"/>
      <c r="G111"/>
      <c r="H111"/>
    </row>
    <row r="112" spans="2:40">
      <c r="B112"/>
      <c r="C112"/>
      <c r="D112"/>
      <c r="E112"/>
      <c r="F112"/>
      <c r="G112"/>
      <c r="H112"/>
    </row>
    <row r="113" spans="2:8">
      <c r="B113"/>
      <c r="C113"/>
      <c r="D113"/>
      <c r="E113"/>
      <c r="F113"/>
      <c r="G113"/>
      <c r="H113"/>
    </row>
    <row r="114" spans="2:8">
      <c r="B114"/>
      <c r="C114"/>
      <c r="D114"/>
      <c r="E114"/>
      <c r="F114"/>
      <c r="G114"/>
      <c r="H114"/>
    </row>
    <row r="115" spans="2:8">
      <c r="B115"/>
      <c r="C115"/>
      <c r="D115"/>
      <c r="E115"/>
      <c r="F115"/>
      <c r="G115"/>
      <c r="H115"/>
    </row>
    <row r="116" spans="2:8">
      <c r="B116"/>
      <c r="C116"/>
      <c r="D116"/>
      <c r="E116"/>
      <c r="F116"/>
      <c r="G116"/>
      <c r="H116"/>
    </row>
    <row r="117" spans="2:8">
      <c r="B117"/>
      <c r="C117"/>
      <c r="D117"/>
      <c r="E117"/>
      <c r="F117"/>
      <c r="G117"/>
      <c r="H117"/>
    </row>
    <row r="118" spans="2:8">
      <c r="B118"/>
      <c r="C118"/>
      <c r="D118"/>
      <c r="E118"/>
      <c r="F118"/>
      <c r="G118"/>
      <c r="H118"/>
    </row>
    <row r="119" spans="2:8">
      <c r="B119"/>
      <c r="C119"/>
      <c r="D119"/>
      <c r="E119"/>
      <c r="F119"/>
      <c r="G119"/>
      <c r="H119"/>
    </row>
    <row r="120" spans="2:8">
      <c r="B120"/>
      <c r="C120"/>
      <c r="D120"/>
      <c r="E120"/>
      <c r="F120"/>
      <c r="G120"/>
      <c r="H120"/>
    </row>
    <row r="121" spans="2:8">
      <c r="B121"/>
      <c r="C121"/>
      <c r="D121"/>
      <c r="E121"/>
      <c r="F121"/>
      <c r="G121"/>
      <c r="H121"/>
    </row>
    <row r="122" spans="2:8">
      <c r="B122"/>
      <c r="C122"/>
      <c r="D122"/>
      <c r="E122"/>
      <c r="F122"/>
      <c r="G122"/>
      <c r="H122"/>
    </row>
    <row r="123" spans="2:8">
      <c r="B123"/>
      <c r="C123"/>
      <c r="D123"/>
      <c r="E123"/>
      <c r="F123"/>
      <c r="G123"/>
      <c r="H123"/>
    </row>
    <row r="124" spans="2:8">
      <c r="B124"/>
      <c r="C124"/>
      <c r="D124"/>
      <c r="E124"/>
      <c r="F124"/>
      <c r="G124"/>
      <c r="H124"/>
    </row>
    <row r="125" spans="2:8">
      <c r="B125"/>
      <c r="C125"/>
      <c r="D125"/>
      <c r="E125"/>
      <c r="F125"/>
      <c r="G125"/>
      <c r="H125"/>
    </row>
    <row r="126" spans="2:8">
      <c r="B126"/>
      <c r="C126"/>
      <c r="D126"/>
      <c r="E126"/>
      <c r="F126"/>
      <c r="G126"/>
      <c r="H126"/>
    </row>
    <row r="127" spans="2:8">
      <c r="B127"/>
      <c r="C127"/>
      <c r="D127"/>
      <c r="E127"/>
      <c r="F127"/>
      <c r="G127"/>
      <c r="H127"/>
    </row>
    <row r="128" spans="2:8">
      <c r="B128"/>
      <c r="C128"/>
      <c r="D128"/>
      <c r="E128"/>
      <c r="F128"/>
      <c r="G128"/>
      <c r="H128"/>
    </row>
    <row r="129" spans="2:8">
      <c r="B129"/>
      <c r="C129"/>
      <c r="D129"/>
      <c r="E129"/>
      <c r="F129"/>
      <c r="G129"/>
      <c r="H129"/>
    </row>
    <row r="130" spans="2:8">
      <c r="B130"/>
      <c r="C130"/>
      <c r="D130"/>
      <c r="E130"/>
      <c r="F130"/>
      <c r="G130"/>
      <c r="H130"/>
    </row>
    <row r="131" spans="2:8">
      <c r="B131"/>
      <c r="C131"/>
      <c r="D131"/>
      <c r="E131"/>
      <c r="F131"/>
      <c r="G131"/>
      <c r="H131"/>
    </row>
    <row r="132" spans="2:8">
      <c r="B132"/>
      <c r="C132"/>
      <c r="D132"/>
      <c r="E132"/>
      <c r="F132"/>
      <c r="G132"/>
      <c r="H132"/>
    </row>
    <row r="133" spans="2:8">
      <c r="B133"/>
      <c r="C133"/>
      <c r="D133"/>
      <c r="E133"/>
      <c r="F133"/>
      <c r="G133"/>
      <c r="H133"/>
    </row>
  </sheetData>
  <sortState ref="AC4:AZ45">
    <sortCondition ref="AC4"/>
  </sortState>
  <mergeCells count="18">
    <mergeCell ref="X2:Y2"/>
    <mergeCell ref="E2:F2"/>
    <mergeCell ref="H2:I2"/>
    <mergeCell ref="K2:M2"/>
    <mergeCell ref="O2:Q2"/>
    <mergeCell ref="S2:V2"/>
    <mergeCell ref="AY35:AZ35"/>
    <mergeCell ref="AF2:AG2"/>
    <mergeCell ref="AI2:AJ2"/>
    <mergeCell ref="AL2:AN2"/>
    <mergeCell ref="AP2:AR2"/>
    <mergeCell ref="AT2:AW2"/>
    <mergeCell ref="AY2:AZ2"/>
    <mergeCell ref="AF35:AG35"/>
    <mergeCell ref="AI35:AJ35"/>
    <mergeCell ref="AL35:AN35"/>
    <mergeCell ref="AP35:AR35"/>
    <mergeCell ref="AT35:AW35"/>
  </mergeCells>
  <pageMargins left="0.75" right="0.75" top="0.5" bottom="0.5" header="0.5" footer="0.5"/>
  <pageSetup scale="33"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B1:AD68"/>
  <sheetViews>
    <sheetView topLeftCell="B1" workbookViewId="0">
      <pane xSplit="5" ySplit="4" topLeftCell="V5" activePane="bottomRight" state="frozen"/>
      <selection activeCell="B1" sqref="B1"/>
      <selection pane="topRight" activeCell="G1" sqref="G1"/>
      <selection pane="bottomLeft" activeCell="B5" sqref="B5"/>
      <selection pane="bottomRight" activeCell="Z4" sqref="Z4"/>
    </sheetView>
  </sheetViews>
  <sheetFormatPr defaultRowHeight="12.75"/>
  <cols>
    <col min="1" max="1" width="2.85546875" style="1" customWidth="1"/>
    <col min="2" max="2" width="25.28515625" style="1" customWidth="1"/>
    <col min="3" max="3" width="39.28515625" style="1" customWidth="1"/>
    <col min="4" max="4" width="32.85546875" style="1" customWidth="1"/>
    <col min="5" max="5" width="3.28515625" style="4" bestFit="1" customWidth="1"/>
    <col min="6" max="6" width="14.7109375" style="5" customWidth="1"/>
    <col min="7" max="9" width="10.7109375" style="5" customWidth="1"/>
    <col min="10" max="15" width="10.7109375" style="1" customWidth="1"/>
    <col min="16" max="16" width="10.7109375" style="2" customWidth="1"/>
    <col min="17" max="30" width="10.7109375" style="1" customWidth="1"/>
    <col min="31" max="16384" width="9.140625" style="1"/>
  </cols>
  <sheetData>
    <row r="1" spans="2:30" ht="15.75">
      <c r="B1" s="3" t="s">
        <v>195</v>
      </c>
      <c r="F1" s="25"/>
    </row>
    <row r="3" spans="2:30">
      <c r="E3" s="1"/>
      <c r="F3" s="6"/>
      <c r="G3" s="6"/>
      <c r="H3" s="6"/>
      <c r="I3" s="6"/>
      <c r="J3" s="6"/>
      <c r="K3" s="6"/>
      <c r="L3" s="6"/>
      <c r="M3" s="6"/>
      <c r="N3" s="6"/>
      <c r="O3" s="6"/>
      <c r="P3" s="6"/>
      <c r="Q3" s="6"/>
      <c r="R3" s="6"/>
      <c r="S3" s="6"/>
      <c r="T3" s="6"/>
      <c r="U3" s="6"/>
      <c r="V3" s="6"/>
      <c r="W3" s="6"/>
      <c r="X3" s="6"/>
      <c r="Y3" s="6"/>
      <c r="Z3" s="6"/>
      <c r="AA3" s="6"/>
      <c r="AB3" s="6"/>
      <c r="AC3" s="6"/>
      <c r="AD3" s="6"/>
    </row>
    <row r="4" spans="2:30" ht="44.25">
      <c r="C4" s="7" t="s">
        <v>197</v>
      </c>
      <c r="E4" s="8" t="s">
        <v>36</v>
      </c>
      <c r="F4" s="5" t="s">
        <v>37</v>
      </c>
      <c r="G4" s="27" t="s">
        <v>171</v>
      </c>
      <c r="H4" s="27" t="s">
        <v>172</v>
      </c>
      <c r="I4" s="27" t="s">
        <v>173</v>
      </c>
      <c r="J4" s="27" t="s">
        <v>174</v>
      </c>
      <c r="K4" s="27" t="s">
        <v>175</v>
      </c>
      <c r="L4" s="27" t="s">
        <v>176</v>
      </c>
      <c r="M4" s="27" t="s">
        <v>177</v>
      </c>
      <c r="N4" s="250" t="s">
        <v>178</v>
      </c>
      <c r="O4" s="27" t="s">
        <v>179</v>
      </c>
      <c r="P4" s="250" t="s">
        <v>180</v>
      </c>
      <c r="Q4" s="27" t="s">
        <v>181</v>
      </c>
      <c r="R4" s="250" t="s">
        <v>182</v>
      </c>
      <c r="S4" s="27" t="s">
        <v>183</v>
      </c>
      <c r="T4" s="250" t="s">
        <v>184</v>
      </c>
      <c r="U4" s="27" t="s">
        <v>185</v>
      </c>
      <c r="V4" s="27" t="s">
        <v>186</v>
      </c>
      <c r="W4" s="27" t="s">
        <v>187</v>
      </c>
      <c r="X4" s="27" t="s">
        <v>188</v>
      </c>
      <c r="Y4" s="251" t="s">
        <v>189</v>
      </c>
      <c r="Z4" s="251" t="s">
        <v>190</v>
      </c>
      <c r="AA4" s="28" t="s">
        <v>191</v>
      </c>
      <c r="AB4" s="28" t="s">
        <v>192</v>
      </c>
      <c r="AC4" s="28" t="s">
        <v>193</v>
      </c>
      <c r="AD4" s="28" t="s">
        <v>194</v>
      </c>
    </row>
    <row r="5" spans="2:30">
      <c r="B5" s="1" t="s">
        <v>40</v>
      </c>
      <c r="C5" s="1" t="s">
        <v>41</v>
      </c>
      <c r="D5" s="2" t="s">
        <v>42</v>
      </c>
      <c r="E5" s="9">
        <v>1</v>
      </c>
      <c r="F5" s="24">
        <f>SUM(G5:AD5)</f>
        <v>425</v>
      </c>
      <c r="G5" s="10">
        <v>0</v>
      </c>
      <c r="H5" s="10">
        <v>40</v>
      </c>
      <c r="I5" s="10">
        <v>2</v>
      </c>
      <c r="J5" s="10">
        <v>7</v>
      </c>
      <c r="K5" s="10">
        <v>0</v>
      </c>
      <c r="L5" s="10">
        <v>2</v>
      </c>
      <c r="M5" s="10">
        <v>10</v>
      </c>
      <c r="N5" s="10">
        <v>0</v>
      </c>
      <c r="O5" s="10">
        <v>0</v>
      </c>
      <c r="P5" s="10">
        <v>18</v>
      </c>
      <c r="Q5" s="10">
        <v>13</v>
      </c>
      <c r="R5" s="10">
        <v>107</v>
      </c>
      <c r="S5" s="10">
        <v>51</v>
      </c>
      <c r="T5" s="10">
        <v>16</v>
      </c>
      <c r="U5" s="10">
        <v>0</v>
      </c>
      <c r="V5" s="10"/>
      <c r="W5" s="10"/>
      <c r="X5" s="10">
        <v>156</v>
      </c>
      <c r="Z5" s="1">
        <v>2</v>
      </c>
      <c r="AA5" s="1">
        <v>1</v>
      </c>
      <c r="AC5" s="1">
        <v>0</v>
      </c>
      <c r="AD5" s="1">
        <v>0</v>
      </c>
    </row>
    <row r="6" spans="2:30">
      <c r="D6" s="2" t="s">
        <v>43</v>
      </c>
      <c r="E6" s="9">
        <v>2</v>
      </c>
      <c r="F6" s="24">
        <f t="shared" ref="F6:F59" si="0">SUM(G6:AD6)</f>
        <v>6</v>
      </c>
      <c r="G6" s="10">
        <v>0</v>
      </c>
      <c r="H6" s="10">
        <v>0</v>
      </c>
      <c r="I6" s="10"/>
      <c r="J6" s="10">
        <v>0</v>
      </c>
      <c r="K6" s="10">
        <v>0</v>
      </c>
      <c r="L6" s="10"/>
      <c r="M6" s="10">
        <v>0</v>
      </c>
      <c r="N6" s="10">
        <v>0</v>
      </c>
      <c r="O6" s="10">
        <v>0</v>
      </c>
      <c r="P6" s="10">
        <v>0</v>
      </c>
      <c r="Q6" s="10">
        <v>0</v>
      </c>
      <c r="R6" s="10">
        <v>0</v>
      </c>
      <c r="S6" s="10">
        <v>0</v>
      </c>
      <c r="T6" s="10">
        <v>2</v>
      </c>
      <c r="U6" s="10">
        <v>0</v>
      </c>
      <c r="V6" s="10"/>
      <c r="W6" s="10"/>
      <c r="X6" s="10">
        <v>0</v>
      </c>
      <c r="Z6" s="1">
        <v>4</v>
      </c>
      <c r="AA6" s="1">
        <v>0</v>
      </c>
      <c r="AC6" s="1">
        <v>0</v>
      </c>
      <c r="AD6" s="1">
        <v>0</v>
      </c>
    </row>
    <row r="7" spans="2:30" ht="12.75" customHeight="1">
      <c r="C7" s="1" t="s">
        <v>44</v>
      </c>
      <c r="D7" s="2" t="s">
        <v>42</v>
      </c>
      <c r="E7" s="9">
        <v>3</v>
      </c>
      <c r="F7" s="24">
        <f t="shared" si="0"/>
        <v>11204</v>
      </c>
      <c r="G7" s="10">
        <v>40</v>
      </c>
      <c r="H7" s="10">
        <v>1411</v>
      </c>
      <c r="I7" s="10">
        <v>64</v>
      </c>
      <c r="J7" s="10"/>
      <c r="K7" s="10">
        <v>36</v>
      </c>
      <c r="L7" s="10">
        <v>50</v>
      </c>
      <c r="M7" s="10">
        <v>415</v>
      </c>
      <c r="N7" s="10">
        <v>23</v>
      </c>
      <c r="O7" s="10">
        <v>0</v>
      </c>
      <c r="P7" s="10">
        <v>950</v>
      </c>
      <c r="Q7" s="10">
        <v>938</v>
      </c>
      <c r="R7" s="10">
        <v>0</v>
      </c>
      <c r="S7" s="10">
        <v>1215</v>
      </c>
      <c r="T7" s="10">
        <v>34</v>
      </c>
      <c r="U7" s="10"/>
      <c r="V7" s="10">
        <v>17</v>
      </c>
      <c r="W7" s="10">
        <v>254</v>
      </c>
      <c r="X7" s="10">
        <v>147</v>
      </c>
      <c r="AA7" s="1">
        <v>135</v>
      </c>
      <c r="AB7" s="1">
        <v>455</v>
      </c>
      <c r="AC7" s="1">
        <v>301</v>
      </c>
      <c r="AD7" s="1">
        <v>4719</v>
      </c>
    </row>
    <row r="8" spans="2:30">
      <c r="D8" s="2" t="s">
        <v>43</v>
      </c>
      <c r="E8" s="9">
        <v>4</v>
      </c>
      <c r="F8" s="24">
        <f t="shared" si="0"/>
        <v>1538</v>
      </c>
      <c r="G8" s="10">
        <v>0</v>
      </c>
      <c r="H8" s="10">
        <v>284</v>
      </c>
      <c r="I8" s="10">
        <v>49</v>
      </c>
      <c r="J8" s="10"/>
      <c r="K8" s="10">
        <v>0</v>
      </c>
      <c r="L8" s="10">
        <v>4</v>
      </c>
      <c r="M8" s="10">
        <v>19</v>
      </c>
      <c r="N8" s="10">
        <v>0</v>
      </c>
      <c r="O8" s="10">
        <v>0</v>
      </c>
      <c r="P8" s="10">
        <v>190</v>
      </c>
      <c r="Q8" s="10">
        <v>244</v>
      </c>
      <c r="R8" s="10">
        <v>35</v>
      </c>
      <c r="S8" s="10">
        <v>31</v>
      </c>
      <c r="T8" s="10">
        <v>6</v>
      </c>
      <c r="U8" s="10"/>
      <c r="V8" s="10">
        <v>8</v>
      </c>
      <c r="W8" s="10">
        <v>80</v>
      </c>
      <c r="X8" s="10">
        <v>50</v>
      </c>
      <c r="Z8" s="1">
        <v>10</v>
      </c>
      <c r="AA8" s="1">
        <v>0</v>
      </c>
      <c r="AB8" s="1">
        <v>42</v>
      </c>
      <c r="AC8" s="1">
        <v>217</v>
      </c>
      <c r="AD8" s="1">
        <v>269</v>
      </c>
    </row>
    <row r="9" spans="2:30">
      <c r="C9" s="1" t="s">
        <v>45</v>
      </c>
      <c r="D9" s="1" t="s">
        <v>42</v>
      </c>
      <c r="E9" s="9">
        <v>5</v>
      </c>
      <c r="F9" s="24">
        <f t="shared" si="0"/>
        <v>5624</v>
      </c>
      <c r="G9" s="10">
        <v>0</v>
      </c>
      <c r="H9" s="10">
        <v>1811</v>
      </c>
      <c r="I9" s="10">
        <v>0</v>
      </c>
      <c r="J9" s="10"/>
      <c r="K9" s="10">
        <v>347</v>
      </c>
      <c r="L9" s="10">
        <v>11</v>
      </c>
      <c r="M9" s="10">
        <v>0</v>
      </c>
      <c r="N9" s="10">
        <v>75</v>
      </c>
      <c r="O9" s="10">
        <v>2206</v>
      </c>
      <c r="P9" s="10">
        <v>339</v>
      </c>
      <c r="Q9" s="10">
        <v>152</v>
      </c>
      <c r="R9" s="10">
        <v>2</v>
      </c>
      <c r="S9" s="10">
        <v>0</v>
      </c>
      <c r="T9" s="10">
        <v>0</v>
      </c>
      <c r="U9" s="10">
        <v>92</v>
      </c>
      <c r="V9" s="10"/>
      <c r="W9" s="10"/>
      <c r="X9" s="10">
        <v>304</v>
      </c>
      <c r="AA9" s="1">
        <v>26</v>
      </c>
      <c r="AB9" s="1">
        <v>32</v>
      </c>
      <c r="AC9" s="1">
        <v>193</v>
      </c>
      <c r="AD9" s="1">
        <v>34</v>
      </c>
    </row>
    <row r="10" spans="2:30" ht="12.75" customHeight="1">
      <c r="D10" s="2" t="s">
        <v>43</v>
      </c>
      <c r="E10" s="9">
        <v>6</v>
      </c>
      <c r="F10" s="24">
        <f t="shared" si="0"/>
        <v>68733</v>
      </c>
      <c r="G10" s="10">
        <v>0</v>
      </c>
      <c r="H10" s="10">
        <v>9664</v>
      </c>
      <c r="I10" s="10">
        <v>0</v>
      </c>
      <c r="J10" s="10"/>
      <c r="K10" s="10">
        <v>1024</v>
      </c>
      <c r="L10" s="10"/>
      <c r="M10" s="10">
        <v>0</v>
      </c>
      <c r="N10" s="10">
        <v>479</v>
      </c>
      <c r="O10" s="10">
        <v>20968</v>
      </c>
      <c r="P10" s="10">
        <v>810</v>
      </c>
      <c r="Q10" s="10">
        <v>2744</v>
      </c>
      <c r="R10" s="10">
        <v>0</v>
      </c>
      <c r="S10" s="10">
        <v>0</v>
      </c>
      <c r="T10" s="10">
        <v>35</v>
      </c>
      <c r="U10" s="10">
        <v>1759</v>
      </c>
      <c r="V10" s="10"/>
      <c r="W10" s="10"/>
      <c r="X10" s="10">
        <v>153</v>
      </c>
      <c r="AA10" s="1">
        <v>2</v>
      </c>
      <c r="AB10" s="1">
        <v>4385</v>
      </c>
      <c r="AC10" s="1">
        <v>3712</v>
      </c>
      <c r="AD10" s="1">
        <v>22998</v>
      </c>
    </row>
    <row r="11" spans="2:30">
      <c r="B11" s="1" t="s">
        <v>46</v>
      </c>
      <c r="C11" s="1" t="s">
        <v>47</v>
      </c>
      <c r="D11" s="2"/>
      <c r="E11" s="9">
        <v>7</v>
      </c>
      <c r="F11" s="24">
        <f t="shared" si="0"/>
        <v>4292</v>
      </c>
      <c r="G11" s="10">
        <v>271</v>
      </c>
      <c r="H11" s="10">
        <v>470</v>
      </c>
      <c r="I11" s="10">
        <v>110</v>
      </c>
      <c r="J11" s="10"/>
      <c r="K11" s="10">
        <v>141</v>
      </c>
      <c r="L11" s="10">
        <v>10</v>
      </c>
      <c r="M11" s="10">
        <v>65</v>
      </c>
      <c r="N11" s="10">
        <v>33</v>
      </c>
      <c r="O11" s="10">
        <v>158</v>
      </c>
      <c r="P11" s="10">
        <v>374</v>
      </c>
      <c r="Q11" s="10">
        <v>114</v>
      </c>
      <c r="R11" s="10">
        <v>22</v>
      </c>
      <c r="S11" s="10">
        <v>891</v>
      </c>
      <c r="T11" s="10">
        <v>37</v>
      </c>
      <c r="U11" s="10">
        <v>115</v>
      </c>
      <c r="V11" s="10">
        <v>76</v>
      </c>
      <c r="W11" s="10">
        <v>22</v>
      </c>
      <c r="X11" s="10">
        <v>439</v>
      </c>
      <c r="Y11" s="1">
        <v>1</v>
      </c>
      <c r="Z11" s="1">
        <v>3</v>
      </c>
      <c r="AA11" s="1">
        <v>45</v>
      </c>
      <c r="AB11" s="1">
        <v>277</v>
      </c>
      <c r="AC11" s="1">
        <v>157</v>
      </c>
      <c r="AD11" s="1">
        <v>461</v>
      </c>
    </row>
    <row r="12" spans="2:30" ht="12.75" customHeight="1">
      <c r="B12" s="1" t="s">
        <v>48</v>
      </c>
      <c r="C12" s="1" t="s">
        <v>49</v>
      </c>
      <c r="D12" s="2"/>
      <c r="E12" s="9">
        <v>8</v>
      </c>
      <c r="F12" s="24">
        <f t="shared" si="0"/>
        <v>29799</v>
      </c>
      <c r="G12" s="10">
        <v>0</v>
      </c>
      <c r="H12" s="10">
        <v>2530</v>
      </c>
      <c r="I12" s="10">
        <v>484</v>
      </c>
      <c r="J12" s="10"/>
      <c r="K12" s="10">
        <v>52</v>
      </c>
      <c r="L12" s="10">
        <v>44</v>
      </c>
      <c r="M12" s="10">
        <v>10</v>
      </c>
      <c r="N12" s="10">
        <v>69</v>
      </c>
      <c r="O12" s="10">
        <v>3036</v>
      </c>
      <c r="P12" s="10">
        <v>1480</v>
      </c>
      <c r="Q12" s="10">
        <v>1710</v>
      </c>
      <c r="R12" s="10">
        <v>381</v>
      </c>
      <c r="S12" s="10">
        <v>2933</v>
      </c>
      <c r="T12" s="10">
        <v>66</v>
      </c>
      <c r="U12" s="10">
        <v>3139</v>
      </c>
      <c r="V12" s="10">
        <v>71</v>
      </c>
      <c r="W12" s="10">
        <v>331</v>
      </c>
      <c r="X12" s="10">
        <v>2285</v>
      </c>
      <c r="Y12" s="1">
        <v>1</v>
      </c>
      <c r="AA12" s="1">
        <v>118</v>
      </c>
      <c r="AB12" s="1">
        <v>840</v>
      </c>
      <c r="AC12" s="1">
        <v>1291</v>
      </c>
      <c r="AD12" s="1">
        <v>8928</v>
      </c>
    </row>
    <row r="13" spans="2:30">
      <c r="C13" s="1" t="s">
        <v>50</v>
      </c>
      <c r="D13" s="2"/>
      <c r="E13" s="9">
        <v>9</v>
      </c>
      <c r="F13" s="24">
        <f t="shared" si="0"/>
        <v>36423</v>
      </c>
      <c r="G13" s="10">
        <v>8</v>
      </c>
      <c r="H13" s="10">
        <v>2513</v>
      </c>
      <c r="I13" s="10">
        <v>247</v>
      </c>
      <c r="J13" s="10"/>
      <c r="K13" s="10">
        <v>848</v>
      </c>
      <c r="L13" s="10"/>
      <c r="M13" s="10">
        <v>8</v>
      </c>
      <c r="N13" s="10">
        <v>13</v>
      </c>
      <c r="O13" s="10">
        <v>260</v>
      </c>
      <c r="P13" s="10">
        <v>2138</v>
      </c>
      <c r="Q13" s="10">
        <v>4662</v>
      </c>
      <c r="R13" s="10">
        <v>9</v>
      </c>
      <c r="S13" s="10">
        <v>40</v>
      </c>
      <c r="T13" s="10"/>
      <c r="U13" s="10">
        <v>12678</v>
      </c>
      <c r="V13" s="10">
        <v>0</v>
      </c>
      <c r="W13" s="10">
        <v>27</v>
      </c>
      <c r="X13" s="10">
        <v>37</v>
      </c>
      <c r="Z13" s="1">
        <v>8</v>
      </c>
      <c r="AA13" s="1">
        <v>3</v>
      </c>
      <c r="AB13" s="1">
        <v>1530</v>
      </c>
      <c r="AC13" s="1">
        <v>1311</v>
      </c>
      <c r="AD13" s="1">
        <v>10083</v>
      </c>
    </row>
    <row r="14" spans="2:30">
      <c r="C14" s="1" t="s">
        <v>51</v>
      </c>
      <c r="D14" s="2" t="s">
        <v>52</v>
      </c>
      <c r="E14" s="9">
        <v>10</v>
      </c>
      <c r="F14" s="24">
        <f t="shared" si="0"/>
        <v>4360</v>
      </c>
      <c r="G14" s="10">
        <v>0</v>
      </c>
      <c r="H14" s="10">
        <v>80</v>
      </c>
      <c r="I14" s="10">
        <v>5</v>
      </c>
      <c r="J14" s="10"/>
      <c r="K14" s="10">
        <v>82</v>
      </c>
      <c r="L14" s="10">
        <v>1</v>
      </c>
      <c r="M14" s="10">
        <v>12</v>
      </c>
      <c r="N14" s="10">
        <v>2</v>
      </c>
      <c r="O14" s="10">
        <v>470</v>
      </c>
      <c r="P14" s="10">
        <v>442</v>
      </c>
      <c r="Q14" s="10">
        <v>63</v>
      </c>
      <c r="R14" s="10">
        <v>1</v>
      </c>
      <c r="S14" s="10">
        <v>18</v>
      </c>
      <c r="T14" s="10">
        <v>7</v>
      </c>
      <c r="U14" s="10">
        <v>1900</v>
      </c>
      <c r="V14" s="10">
        <v>3</v>
      </c>
      <c r="W14" s="10">
        <v>0</v>
      </c>
      <c r="X14" s="10">
        <v>55</v>
      </c>
      <c r="Y14" s="1">
        <v>14</v>
      </c>
      <c r="AA14" s="1">
        <v>7</v>
      </c>
      <c r="AB14" s="1">
        <v>803</v>
      </c>
      <c r="AC14" s="1">
        <v>389</v>
      </c>
      <c r="AD14" s="1">
        <v>6</v>
      </c>
    </row>
    <row r="15" spans="2:30">
      <c r="D15" s="2" t="s">
        <v>53</v>
      </c>
      <c r="E15" s="9">
        <v>11</v>
      </c>
      <c r="F15" s="24">
        <f t="shared" si="0"/>
        <v>6232</v>
      </c>
      <c r="G15" s="10">
        <v>0</v>
      </c>
      <c r="H15" s="10">
        <v>1110</v>
      </c>
      <c r="I15" s="10">
        <v>28</v>
      </c>
      <c r="J15" s="10"/>
      <c r="K15" s="10">
        <v>26</v>
      </c>
      <c r="L15" s="10">
        <v>46</v>
      </c>
      <c r="M15" s="10">
        <v>1</v>
      </c>
      <c r="N15" s="10">
        <v>48</v>
      </c>
      <c r="O15" s="10">
        <v>2265</v>
      </c>
      <c r="P15" s="10">
        <v>225</v>
      </c>
      <c r="Q15" s="10">
        <v>260</v>
      </c>
      <c r="R15" s="10">
        <v>2</v>
      </c>
      <c r="S15" s="10">
        <v>50</v>
      </c>
      <c r="T15" s="10">
        <v>5</v>
      </c>
      <c r="U15" s="10" t="s">
        <v>133</v>
      </c>
      <c r="V15" s="10"/>
      <c r="W15" s="10">
        <v>0</v>
      </c>
      <c r="X15" s="10">
        <v>4</v>
      </c>
      <c r="Y15" s="1">
        <v>8</v>
      </c>
      <c r="AA15" s="1">
        <v>20</v>
      </c>
      <c r="AB15" s="1">
        <v>151</v>
      </c>
      <c r="AC15" s="1">
        <v>475</v>
      </c>
      <c r="AD15" s="1">
        <v>1508</v>
      </c>
    </row>
    <row r="16" spans="2:30">
      <c r="D16" s="2" t="s">
        <v>54</v>
      </c>
      <c r="E16" s="9">
        <v>12</v>
      </c>
      <c r="F16" s="24">
        <f t="shared" si="0"/>
        <v>6736</v>
      </c>
      <c r="G16" s="10">
        <v>0</v>
      </c>
      <c r="H16" s="10">
        <v>665</v>
      </c>
      <c r="I16" s="10">
        <v>22</v>
      </c>
      <c r="J16" s="10"/>
      <c r="K16" s="10">
        <v>11</v>
      </c>
      <c r="L16" s="10">
        <v>2</v>
      </c>
      <c r="M16" s="10">
        <v>4</v>
      </c>
      <c r="N16" s="10">
        <v>16</v>
      </c>
      <c r="O16" s="10">
        <v>5667</v>
      </c>
      <c r="P16" s="10">
        <v>90</v>
      </c>
      <c r="Q16" s="10">
        <v>12</v>
      </c>
      <c r="R16" s="10">
        <v>0</v>
      </c>
      <c r="S16" s="10">
        <v>0</v>
      </c>
      <c r="T16" s="10">
        <v>2</v>
      </c>
      <c r="U16" s="10"/>
      <c r="V16" s="10"/>
      <c r="W16" s="10">
        <v>0</v>
      </c>
      <c r="X16" s="10">
        <v>2</v>
      </c>
      <c r="Y16" s="1">
        <v>100</v>
      </c>
      <c r="AA16" s="1">
        <v>2</v>
      </c>
      <c r="AB16" s="1">
        <v>35</v>
      </c>
      <c r="AC16" s="1">
        <v>72</v>
      </c>
      <c r="AD16" s="1">
        <v>34</v>
      </c>
    </row>
    <row r="17" spans="2:30">
      <c r="B17" s="1" t="s">
        <v>55</v>
      </c>
      <c r="C17" s="2" t="s">
        <v>56</v>
      </c>
      <c r="D17" s="2"/>
      <c r="E17" s="9">
        <v>13</v>
      </c>
      <c r="F17" s="24">
        <f t="shared" si="0"/>
        <v>1221</v>
      </c>
      <c r="G17" s="10">
        <v>0</v>
      </c>
      <c r="H17" s="10">
        <v>262</v>
      </c>
      <c r="I17" s="10"/>
      <c r="J17" s="10">
        <v>0</v>
      </c>
      <c r="K17" s="10">
        <v>0</v>
      </c>
      <c r="L17" s="10"/>
      <c r="M17" s="10">
        <v>75</v>
      </c>
      <c r="N17" s="10">
        <v>0</v>
      </c>
      <c r="O17" s="10">
        <v>0</v>
      </c>
      <c r="P17" s="10">
        <v>20</v>
      </c>
      <c r="Q17" s="10">
        <v>6</v>
      </c>
      <c r="R17" s="10">
        <v>0</v>
      </c>
      <c r="S17" s="10">
        <v>0</v>
      </c>
      <c r="T17" s="10">
        <v>0</v>
      </c>
      <c r="U17" s="10">
        <v>0</v>
      </c>
      <c r="V17" s="10">
        <v>0</v>
      </c>
      <c r="W17" s="10">
        <v>0</v>
      </c>
      <c r="X17" s="10">
        <v>0</v>
      </c>
      <c r="Y17" s="1">
        <v>0</v>
      </c>
      <c r="AA17" s="1">
        <v>2</v>
      </c>
      <c r="AB17" s="1">
        <v>0</v>
      </c>
      <c r="AC17" s="1">
        <v>0</v>
      </c>
      <c r="AD17" s="1">
        <v>856</v>
      </c>
    </row>
    <row r="18" spans="2:30">
      <c r="C18" s="2" t="s">
        <v>57</v>
      </c>
      <c r="D18" s="2"/>
      <c r="E18" s="9">
        <v>14</v>
      </c>
      <c r="F18" s="24">
        <f t="shared" si="0"/>
        <v>394</v>
      </c>
      <c r="G18" s="10">
        <v>0</v>
      </c>
      <c r="H18" s="10">
        <v>118</v>
      </c>
      <c r="I18" s="10"/>
      <c r="J18" s="10">
        <v>0</v>
      </c>
      <c r="K18" s="10">
        <v>0</v>
      </c>
      <c r="L18" s="10"/>
      <c r="M18" s="10">
        <v>23</v>
      </c>
      <c r="N18" s="10">
        <v>0</v>
      </c>
      <c r="O18" s="10">
        <v>0</v>
      </c>
      <c r="P18" s="10">
        <v>14</v>
      </c>
      <c r="Q18" s="10">
        <v>5</v>
      </c>
      <c r="R18" s="10">
        <v>0</v>
      </c>
      <c r="S18" s="10">
        <v>0</v>
      </c>
      <c r="T18" s="10">
        <v>0</v>
      </c>
      <c r="U18" s="10">
        <v>0</v>
      </c>
      <c r="V18" s="10">
        <v>7</v>
      </c>
      <c r="W18" s="10">
        <v>7</v>
      </c>
      <c r="X18" s="10">
        <v>0</v>
      </c>
      <c r="Y18" s="1">
        <v>0</v>
      </c>
      <c r="AA18" s="1">
        <v>1</v>
      </c>
      <c r="AB18" s="1">
        <v>3</v>
      </c>
      <c r="AC18" s="1">
        <v>5</v>
      </c>
      <c r="AD18" s="1">
        <v>211</v>
      </c>
    </row>
    <row r="19" spans="2:30">
      <c r="C19" s="2" t="s">
        <v>58</v>
      </c>
      <c r="D19" s="2"/>
      <c r="E19" s="9">
        <v>15</v>
      </c>
      <c r="F19" s="24">
        <f t="shared" si="0"/>
        <v>785</v>
      </c>
      <c r="G19" s="10">
        <v>0</v>
      </c>
      <c r="H19" s="10">
        <v>156</v>
      </c>
      <c r="I19" s="10">
        <v>8</v>
      </c>
      <c r="J19" s="10">
        <v>0</v>
      </c>
      <c r="K19" s="10">
        <v>2</v>
      </c>
      <c r="L19" s="10"/>
      <c r="M19" s="10">
        <v>45</v>
      </c>
      <c r="N19" s="10">
        <v>0</v>
      </c>
      <c r="O19" s="10">
        <v>0</v>
      </c>
      <c r="P19" s="10">
        <v>38</v>
      </c>
      <c r="Q19" s="10">
        <v>10</v>
      </c>
      <c r="R19" s="10">
        <v>7</v>
      </c>
      <c r="S19" s="10">
        <v>16</v>
      </c>
      <c r="T19" s="10">
        <v>0</v>
      </c>
      <c r="U19" s="10">
        <v>0</v>
      </c>
      <c r="V19" s="10">
        <v>11</v>
      </c>
      <c r="W19" s="10">
        <v>5</v>
      </c>
      <c r="X19" s="10">
        <v>167</v>
      </c>
      <c r="Y19" s="1">
        <v>0</v>
      </c>
      <c r="AA19" s="1">
        <v>13</v>
      </c>
      <c r="AB19" s="1">
        <v>1</v>
      </c>
      <c r="AC19" s="1">
        <v>0</v>
      </c>
      <c r="AD19" s="1">
        <v>306</v>
      </c>
    </row>
    <row r="20" spans="2:30">
      <c r="B20" s="1" t="s">
        <v>59</v>
      </c>
      <c r="C20" s="1" t="s">
        <v>60</v>
      </c>
      <c r="D20" s="2" t="s">
        <v>61</v>
      </c>
      <c r="E20" s="9">
        <v>16</v>
      </c>
      <c r="F20" s="24">
        <f t="shared" si="0"/>
        <v>215</v>
      </c>
      <c r="G20" s="10">
        <v>16</v>
      </c>
      <c r="H20" s="10">
        <v>19</v>
      </c>
      <c r="I20" s="10"/>
      <c r="J20" s="10">
        <v>0</v>
      </c>
      <c r="K20" s="10">
        <v>4</v>
      </c>
      <c r="L20" s="10"/>
      <c r="M20" s="10">
        <v>7</v>
      </c>
      <c r="N20" s="10">
        <v>2</v>
      </c>
      <c r="O20" s="10">
        <v>8</v>
      </c>
      <c r="P20" s="10">
        <v>8</v>
      </c>
      <c r="Q20" s="10">
        <v>3</v>
      </c>
      <c r="R20" s="10">
        <v>1</v>
      </c>
      <c r="S20" s="10">
        <v>27</v>
      </c>
      <c r="T20" s="10">
        <v>1</v>
      </c>
      <c r="U20" s="10">
        <v>12</v>
      </c>
      <c r="V20" s="10">
        <v>4</v>
      </c>
      <c r="W20" s="10">
        <v>0</v>
      </c>
      <c r="X20" s="10">
        <v>4</v>
      </c>
      <c r="Y20" s="1">
        <v>0</v>
      </c>
      <c r="AA20" s="1">
        <v>4</v>
      </c>
      <c r="AB20" s="1">
        <v>10</v>
      </c>
      <c r="AC20" s="1">
        <v>0</v>
      </c>
      <c r="AD20" s="1">
        <v>85</v>
      </c>
    </row>
    <row r="21" spans="2:30">
      <c r="C21" s="1" t="s">
        <v>62</v>
      </c>
      <c r="D21" s="2" t="s">
        <v>61</v>
      </c>
      <c r="E21" s="9">
        <v>17</v>
      </c>
      <c r="F21" s="24">
        <f t="shared" si="0"/>
        <v>42</v>
      </c>
      <c r="G21" s="10">
        <v>0</v>
      </c>
      <c r="H21" s="10">
        <v>5</v>
      </c>
      <c r="I21" s="10"/>
      <c r="J21" s="10">
        <v>0</v>
      </c>
      <c r="K21" s="10">
        <v>1</v>
      </c>
      <c r="L21" s="10"/>
      <c r="M21" s="10">
        <v>1</v>
      </c>
      <c r="N21" s="10">
        <v>0</v>
      </c>
      <c r="O21" s="10">
        <v>0</v>
      </c>
      <c r="P21" s="10">
        <v>2</v>
      </c>
      <c r="Q21" s="10">
        <v>1</v>
      </c>
      <c r="R21" s="10"/>
      <c r="S21" s="10">
        <v>4</v>
      </c>
      <c r="T21" s="10">
        <v>0</v>
      </c>
      <c r="U21" s="10">
        <v>4</v>
      </c>
      <c r="V21" s="10">
        <v>0</v>
      </c>
      <c r="W21" s="10">
        <v>0</v>
      </c>
      <c r="X21" s="10">
        <v>0</v>
      </c>
      <c r="Y21" s="1">
        <v>0</v>
      </c>
      <c r="AA21" s="1">
        <v>0</v>
      </c>
      <c r="AB21" s="1">
        <v>0</v>
      </c>
      <c r="AC21" s="1">
        <v>0</v>
      </c>
      <c r="AD21" s="1">
        <v>24</v>
      </c>
    </row>
    <row r="22" spans="2:30">
      <c r="D22" s="1" t="s">
        <v>63</v>
      </c>
      <c r="E22" s="9">
        <v>18</v>
      </c>
      <c r="F22" s="24">
        <f t="shared" si="0"/>
        <v>23</v>
      </c>
      <c r="G22" s="10">
        <v>0</v>
      </c>
      <c r="H22" s="10">
        <v>4</v>
      </c>
      <c r="I22" s="10"/>
      <c r="J22" s="10">
        <v>0</v>
      </c>
      <c r="K22" s="10">
        <v>0</v>
      </c>
      <c r="L22" s="10"/>
      <c r="M22" s="10">
        <v>1</v>
      </c>
      <c r="N22" s="10">
        <v>0</v>
      </c>
      <c r="O22" s="10">
        <v>0</v>
      </c>
      <c r="P22" s="10">
        <v>2</v>
      </c>
      <c r="Q22" s="10">
        <v>2</v>
      </c>
      <c r="R22" s="10"/>
      <c r="S22" s="10">
        <v>1</v>
      </c>
      <c r="T22" s="10">
        <v>0</v>
      </c>
      <c r="U22" s="10">
        <v>3</v>
      </c>
      <c r="V22" s="10">
        <v>0</v>
      </c>
      <c r="W22" s="10">
        <v>0</v>
      </c>
      <c r="X22" s="10">
        <v>0</v>
      </c>
      <c r="Y22" s="1">
        <v>0</v>
      </c>
      <c r="AA22" s="1">
        <v>0</v>
      </c>
      <c r="AB22" s="1">
        <v>0</v>
      </c>
      <c r="AC22" s="1">
        <v>0</v>
      </c>
      <c r="AD22" s="1">
        <v>10</v>
      </c>
    </row>
    <row r="23" spans="2:30">
      <c r="C23" s="1" t="s">
        <v>64</v>
      </c>
      <c r="D23" s="1" t="s">
        <v>65</v>
      </c>
      <c r="E23" s="9">
        <v>19</v>
      </c>
      <c r="F23" s="24">
        <f t="shared" si="0"/>
        <v>190</v>
      </c>
      <c r="G23" s="10">
        <v>4</v>
      </c>
      <c r="H23" s="10">
        <v>18</v>
      </c>
      <c r="I23" s="10"/>
      <c r="J23" s="10">
        <v>0</v>
      </c>
      <c r="K23" s="10">
        <v>11</v>
      </c>
      <c r="L23" s="10">
        <v>3</v>
      </c>
      <c r="M23" s="10">
        <v>37</v>
      </c>
      <c r="N23" s="10">
        <v>0</v>
      </c>
      <c r="O23" s="10">
        <v>0</v>
      </c>
      <c r="P23" s="10">
        <v>14</v>
      </c>
      <c r="Q23" s="10">
        <v>8</v>
      </c>
      <c r="R23" s="10">
        <v>0</v>
      </c>
      <c r="S23" s="10">
        <v>12</v>
      </c>
      <c r="T23" s="10">
        <v>0</v>
      </c>
      <c r="U23" s="10">
        <v>0</v>
      </c>
      <c r="V23" s="10">
        <v>0</v>
      </c>
      <c r="W23" s="10"/>
      <c r="X23" s="10">
        <v>9</v>
      </c>
      <c r="Y23" s="1">
        <v>0</v>
      </c>
      <c r="AA23" s="1">
        <v>4</v>
      </c>
      <c r="AB23" s="1">
        <v>5</v>
      </c>
      <c r="AC23" s="1">
        <v>0</v>
      </c>
      <c r="AD23" s="1">
        <v>65</v>
      </c>
    </row>
    <row r="24" spans="2:30">
      <c r="D24" s="1" t="s">
        <v>66</v>
      </c>
      <c r="E24" s="9">
        <v>20</v>
      </c>
      <c r="F24" s="24">
        <f t="shared" si="0"/>
        <v>527</v>
      </c>
      <c r="G24" s="10">
        <v>41</v>
      </c>
      <c r="H24" s="10">
        <v>87</v>
      </c>
      <c r="I24" s="10">
        <v>23</v>
      </c>
      <c r="J24" s="10">
        <v>0</v>
      </c>
      <c r="K24" s="10">
        <v>39</v>
      </c>
      <c r="L24" s="10">
        <v>2</v>
      </c>
      <c r="M24" s="10">
        <v>13</v>
      </c>
      <c r="N24" s="10">
        <v>1</v>
      </c>
      <c r="O24" s="10">
        <v>64</v>
      </c>
      <c r="P24" s="10">
        <v>3</v>
      </c>
      <c r="Q24" s="10">
        <v>3</v>
      </c>
      <c r="R24" s="10">
        <v>1</v>
      </c>
      <c r="S24" s="10">
        <v>10</v>
      </c>
      <c r="T24" s="10">
        <v>4</v>
      </c>
      <c r="U24" s="10">
        <v>69</v>
      </c>
      <c r="V24" s="10">
        <v>0</v>
      </c>
      <c r="W24" s="10"/>
      <c r="X24" s="10">
        <v>24</v>
      </c>
      <c r="Y24" s="1">
        <v>0</v>
      </c>
      <c r="AA24" s="1">
        <v>9</v>
      </c>
      <c r="AB24" s="1">
        <v>81</v>
      </c>
      <c r="AC24" s="1">
        <v>10</v>
      </c>
      <c r="AD24" s="1">
        <v>43</v>
      </c>
    </row>
    <row r="25" spans="2:30">
      <c r="C25" s="1" t="s">
        <v>67</v>
      </c>
      <c r="D25" s="1" t="s">
        <v>134</v>
      </c>
      <c r="E25" s="9">
        <v>21</v>
      </c>
      <c r="F25" s="24">
        <f t="shared" si="0"/>
        <v>280</v>
      </c>
      <c r="G25" s="10">
        <v>19</v>
      </c>
      <c r="H25" s="10">
        <v>13</v>
      </c>
      <c r="I25" s="10">
        <v>0</v>
      </c>
      <c r="J25" s="10">
        <v>0</v>
      </c>
      <c r="K25" s="10">
        <v>18</v>
      </c>
      <c r="L25" s="10"/>
      <c r="M25" s="10">
        <v>5</v>
      </c>
      <c r="N25" s="10">
        <v>13</v>
      </c>
      <c r="O25" s="10">
        <v>31</v>
      </c>
      <c r="P25" s="10">
        <v>5</v>
      </c>
      <c r="Q25" s="10">
        <v>13</v>
      </c>
      <c r="R25" s="10">
        <v>6</v>
      </c>
      <c r="S25" s="10">
        <v>20</v>
      </c>
      <c r="T25" s="10">
        <v>0</v>
      </c>
      <c r="U25" s="10">
        <v>35</v>
      </c>
      <c r="V25" s="10">
        <v>0</v>
      </c>
      <c r="W25" s="10">
        <v>21</v>
      </c>
      <c r="X25" s="10">
        <v>5</v>
      </c>
      <c r="Y25" s="1">
        <v>0</v>
      </c>
      <c r="AA25" s="1">
        <v>0</v>
      </c>
      <c r="AB25" s="1">
        <v>35</v>
      </c>
      <c r="AC25" s="1">
        <v>0</v>
      </c>
      <c r="AD25" s="1">
        <v>41</v>
      </c>
    </row>
    <row r="26" spans="2:30">
      <c r="D26" s="1" t="s">
        <v>135</v>
      </c>
      <c r="E26" s="9">
        <v>22</v>
      </c>
      <c r="F26" s="24">
        <f t="shared" si="0"/>
        <v>4</v>
      </c>
      <c r="G26" s="10">
        <v>0</v>
      </c>
      <c r="H26" s="10">
        <v>0</v>
      </c>
      <c r="I26" s="10">
        <v>0</v>
      </c>
      <c r="J26" s="10">
        <v>0</v>
      </c>
      <c r="K26" s="10">
        <v>0</v>
      </c>
      <c r="L26" s="10"/>
      <c r="M26" s="10">
        <v>0</v>
      </c>
      <c r="N26" s="10">
        <v>1</v>
      </c>
      <c r="O26" s="10">
        <v>0</v>
      </c>
      <c r="P26" s="10">
        <v>2</v>
      </c>
      <c r="Q26" s="10">
        <v>0</v>
      </c>
      <c r="R26" s="10"/>
      <c r="S26" s="10">
        <v>0</v>
      </c>
      <c r="T26" s="10">
        <v>0</v>
      </c>
      <c r="U26" s="10">
        <v>0</v>
      </c>
      <c r="V26" s="10">
        <v>0</v>
      </c>
      <c r="W26" s="10">
        <v>0</v>
      </c>
      <c r="X26" s="10">
        <v>1</v>
      </c>
      <c r="Y26" s="1">
        <v>0</v>
      </c>
      <c r="AA26" s="1">
        <v>0</v>
      </c>
      <c r="AB26" s="1">
        <v>0</v>
      </c>
      <c r="AC26" s="1">
        <v>0</v>
      </c>
      <c r="AD26" s="1">
        <v>0</v>
      </c>
    </row>
    <row r="27" spans="2:30">
      <c r="D27" s="1" t="s">
        <v>136</v>
      </c>
      <c r="E27" s="9">
        <v>23</v>
      </c>
      <c r="F27" s="24">
        <f t="shared" si="0"/>
        <v>7</v>
      </c>
      <c r="G27" s="10"/>
      <c r="H27" s="10">
        <v>0</v>
      </c>
      <c r="I27" s="10">
        <v>0</v>
      </c>
      <c r="J27" s="10">
        <v>0</v>
      </c>
      <c r="K27" s="10">
        <v>0</v>
      </c>
      <c r="L27" s="10"/>
      <c r="M27" s="10">
        <v>5</v>
      </c>
      <c r="N27" s="10">
        <v>0</v>
      </c>
      <c r="O27" s="10">
        <v>1</v>
      </c>
      <c r="P27" s="10">
        <v>0</v>
      </c>
      <c r="Q27" s="10">
        <v>0</v>
      </c>
      <c r="R27" s="10"/>
      <c r="S27" s="10">
        <v>0</v>
      </c>
      <c r="T27" s="10">
        <v>0</v>
      </c>
      <c r="U27" s="10">
        <v>0</v>
      </c>
      <c r="V27" s="10">
        <v>0</v>
      </c>
      <c r="W27" s="10">
        <v>0</v>
      </c>
      <c r="X27" s="10">
        <v>1</v>
      </c>
      <c r="Y27" s="1">
        <v>0</v>
      </c>
      <c r="AA27" s="1">
        <v>0</v>
      </c>
      <c r="AB27" s="1">
        <v>0</v>
      </c>
      <c r="AC27" s="1">
        <v>0</v>
      </c>
      <c r="AD27" s="1">
        <v>0</v>
      </c>
    </row>
    <row r="28" spans="2:30">
      <c r="B28" s="1" t="s">
        <v>71</v>
      </c>
      <c r="D28" s="1" t="s">
        <v>72</v>
      </c>
      <c r="E28" s="9">
        <v>24</v>
      </c>
      <c r="F28" s="24">
        <f t="shared" si="0"/>
        <v>118</v>
      </c>
      <c r="G28" s="10">
        <v>1</v>
      </c>
      <c r="H28" s="10">
        <v>19</v>
      </c>
      <c r="I28" s="10"/>
      <c r="J28" s="10">
        <v>1</v>
      </c>
      <c r="K28" s="10">
        <v>0</v>
      </c>
      <c r="L28" s="10"/>
      <c r="M28" s="10">
        <v>26</v>
      </c>
      <c r="N28" s="10">
        <v>1</v>
      </c>
      <c r="O28" s="10">
        <v>6</v>
      </c>
      <c r="P28" s="10">
        <v>12</v>
      </c>
      <c r="Q28" s="10">
        <v>11</v>
      </c>
      <c r="R28" s="10">
        <v>1</v>
      </c>
      <c r="S28" s="10">
        <v>7</v>
      </c>
      <c r="T28" s="10">
        <v>0</v>
      </c>
      <c r="U28" s="10">
        <v>5</v>
      </c>
      <c r="V28" s="10">
        <v>0</v>
      </c>
      <c r="W28" s="10">
        <v>4</v>
      </c>
      <c r="X28" s="10">
        <v>2</v>
      </c>
      <c r="AA28" s="1">
        <v>5</v>
      </c>
      <c r="AB28" s="1">
        <v>6</v>
      </c>
      <c r="AC28" s="1">
        <v>0</v>
      </c>
      <c r="AD28" s="1">
        <v>11</v>
      </c>
    </row>
    <row r="29" spans="2:30">
      <c r="D29" s="1" t="s">
        <v>73</v>
      </c>
      <c r="E29" s="9">
        <v>25</v>
      </c>
      <c r="F29" s="24">
        <f t="shared" si="0"/>
        <v>129</v>
      </c>
      <c r="G29" s="10">
        <v>1</v>
      </c>
      <c r="H29" s="10">
        <v>16</v>
      </c>
      <c r="I29" s="10"/>
      <c r="J29" s="10"/>
      <c r="K29" s="10">
        <v>0</v>
      </c>
      <c r="L29" s="10"/>
      <c r="M29" s="10">
        <v>20</v>
      </c>
      <c r="N29" s="10">
        <v>1</v>
      </c>
      <c r="O29" s="10">
        <v>16</v>
      </c>
      <c r="P29" s="10">
        <v>5</v>
      </c>
      <c r="Q29" s="10">
        <v>18</v>
      </c>
      <c r="R29" s="10">
        <v>1</v>
      </c>
      <c r="S29" s="10">
        <v>7</v>
      </c>
      <c r="T29" s="10">
        <v>0</v>
      </c>
      <c r="U29" s="10"/>
      <c r="V29" s="10">
        <v>0</v>
      </c>
      <c r="W29" s="10">
        <v>4</v>
      </c>
      <c r="X29" s="10">
        <v>2</v>
      </c>
      <c r="AA29" s="1">
        <v>5</v>
      </c>
      <c r="AB29" s="1">
        <v>13</v>
      </c>
      <c r="AC29" s="1">
        <v>0</v>
      </c>
      <c r="AD29" s="1">
        <v>20</v>
      </c>
    </row>
    <row r="30" spans="2:30">
      <c r="B30" s="1" t="s">
        <v>74</v>
      </c>
      <c r="D30" s="1" t="s">
        <v>75</v>
      </c>
      <c r="E30" s="9">
        <v>26</v>
      </c>
      <c r="F30" s="24">
        <f t="shared" si="0"/>
        <v>21</v>
      </c>
      <c r="G30" s="10">
        <v>1</v>
      </c>
      <c r="H30" s="10">
        <v>3</v>
      </c>
      <c r="I30" s="10"/>
      <c r="J30" s="10"/>
      <c r="K30" s="10">
        <v>0</v>
      </c>
      <c r="L30" s="10"/>
      <c r="M30" s="10">
        <v>6</v>
      </c>
      <c r="N30" s="10">
        <v>1</v>
      </c>
      <c r="O30" s="10">
        <v>1</v>
      </c>
      <c r="P30" s="10">
        <v>4</v>
      </c>
      <c r="Q30" s="10">
        <v>1</v>
      </c>
      <c r="R30" s="10"/>
      <c r="S30" s="10">
        <v>0</v>
      </c>
      <c r="T30" s="10">
        <v>0</v>
      </c>
      <c r="U30" s="10">
        <v>0</v>
      </c>
      <c r="V30" s="10">
        <v>0</v>
      </c>
      <c r="W30" s="10">
        <v>0</v>
      </c>
      <c r="X30" s="10">
        <v>0</v>
      </c>
      <c r="AA30" s="1">
        <v>1</v>
      </c>
      <c r="AB30" s="1">
        <v>0</v>
      </c>
      <c r="AD30" s="1">
        <v>3</v>
      </c>
    </row>
    <row r="31" spans="2:30">
      <c r="B31" s="11" t="s">
        <v>76</v>
      </c>
      <c r="C31" s="1" t="s">
        <v>77</v>
      </c>
      <c r="E31" s="9">
        <v>27</v>
      </c>
      <c r="F31" s="24">
        <f t="shared" si="0"/>
        <v>0</v>
      </c>
      <c r="G31" s="27" t="s">
        <v>137</v>
      </c>
      <c r="H31" s="27" t="s">
        <v>138</v>
      </c>
      <c r="I31" s="27" t="s">
        <v>139</v>
      </c>
      <c r="J31" s="27" t="s">
        <v>140</v>
      </c>
      <c r="K31" s="27" t="s">
        <v>141</v>
      </c>
      <c r="L31" s="27" t="s">
        <v>142</v>
      </c>
      <c r="M31" s="27" t="s">
        <v>143</v>
      </c>
      <c r="N31" s="27" t="s">
        <v>144</v>
      </c>
      <c r="O31" s="27" t="s">
        <v>145</v>
      </c>
      <c r="P31" s="27"/>
      <c r="Q31" s="27" t="s">
        <v>146</v>
      </c>
      <c r="R31" s="27" t="s">
        <v>147</v>
      </c>
      <c r="S31" s="27"/>
      <c r="T31" s="27" t="s">
        <v>148</v>
      </c>
      <c r="U31" s="27" t="s">
        <v>80</v>
      </c>
      <c r="V31" s="27" t="s">
        <v>149</v>
      </c>
      <c r="W31" s="27"/>
      <c r="X31" s="27"/>
      <c r="Y31" s="28" t="s">
        <v>150</v>
      </c>
      <c r="Z31" s="28" t="s">
        <v>151</v>
      </c>
      <c r="AA31" s="28" t="s">
        <v>152</v>
      </c>
      <c r="AB31" s="28" t="s">
        <v>81</v>
      </c>
      <c r="AC31" s="28"/>
      <c r="AD31" s="28" t="s">
        <v>82</v>
      </c>
    </row>
    <row r="32" spans="2:30">
      <c r="B32" s="11"/>
      <c r="C32" s="1" t="s">
        <v>84</v>
      </c>
      <c r="E32" s="9">
        <v>28</v>
      </c>
      <c r="F32" s="24">
        <f t="shared" si="0"/>
        <v>0</v>
      </c>
      <c r="G32" s="27" t="s">
        <v>86</v>
      </c>
      <c r="H32" s="27" t="s">
        <v>86</v>
      </c>
      <c r="I32" s="27" t="s">
        <v>85</v>
      </c>
      <c r="J32" s="27" t="s">
        <v>87</v>
      </c>
      <c r="K32" s="27" t="s">
        <v>86</v>
      </c>
      <c r="L32" s="27" t="s">
        <v>85</v>
      </c>
      <c r="M32" s="27" t="s">
        <v>86</v>
      </c>
      <c r="N32" s="27" t="s">
        <v>86</v>
      </c>
      <c r="O32" s="27" t="s">
        <v>86</v>
      </c>
      <c r="P32" s="27" t="s">
        <v>86</v>
      </c>
      <c r="Q32" s="27" t="s">
        <v>153</v>
      </c>
      <c r="R32" s="27" t="s">
        <v>154</v>
      </c>
      <c r="S32" s="27" t="s">
        <v>86</v>
      </c>
      <c r="T32" s="27" t="s">
        <v>85</v>
      </c>
      <c r="U32" s="27" t="s">
        <v>86</v>
      </c>
      <c r="V32" s="27" t="s">
        <v>86</v>
      </c>
      <c r="W32" s="27"/>
      <c r="X32" s="27" t="s">
        <v>86</v>
      </c>
      <c r="Y32" s="28" t="s">
        <v>155</v>
      </c>
      <c r="Z32" s="28"/>
      <c r="AA32" s="28" t="s">
        <v>86</v>
      </c>
      <c r="AB32" s="28" t="s">
        <v>86</v>
      </c>
      <c r="AC32" s="28"/>
      <c r="AD32" s="28" t="s">
        <v>86</v>
      </c>
    </row>
    <row r="33" spans="2:30">
      <c r="B33" s="11"/>
      <c r="C33" s="1" t="s">
        <v>89</v>
      </c>
      <c r="E33" s="9">
        <v>29</v>
      </c>
      <c r="F33" s="24">
        <f t="shared" si="0"/>
        <v>0</v>
      </c>
      <c r="G33" s="27" t="s">
        <v>90</v>
      </c>
      <c r="H33" s="27" t="s">
        <v>90</v>
      </c>
      <c r="I33" s="27" t="s">
        <v>156</v>
      </c>
      <c r="J33" s="27" t="s">
        <v>92</v>
      </c>
      <c r="K33" s="27" t="s">
        <v>93</v>
      </c>
      <c r="L33" s="27" t="s">
        <v>93</v>
      </c>
      <c r="M33" s="27" t="s">
        <v>92</v>
      </c>
      <c r="N33" s="27" t="s">
        <v>90</v>
      </c>
      <c r="O33" s="27" t="s">
        <v>90</v>
      </c>
      <c r="P33" s="27" t="s">
        <v>157</v>
      </c>
      <c r="Q33" s="27" t="s">
        <v>90</v>
      </c>
      <c r="R33" s="27" t="s">
        <v>90</v>
      </c>
      <c r="S33" s="27" t="s">
        <v>90</v>
      </c>
      <c r="T33" s="27" t="s">
        <v>158</v>
      </c>
      <c r="U33" s="27" t="s">
        <v>91</v>
      </c>
      <c r="V33" s="27" t="s">
        <v>159</v>
      </c>
      <c r="W33" s="27"/>
      <c r="X33" s="27" t="s">
        <v>91</v>
      </c>
      <c r="Y33" s="28" t="s">
        <v>160</v>
      </c>
      <c r="Z33" s="28"/>
      <c r="AA33" s="28" t="s">
        <v>90</v>
      </c>
      <c r="AB33" s="28" t="s">
        <v>90</v>
      </c>
      <c r="AC33" s="28"/>
      <c r="AD33" s="28" t="s">
        <v>93</v>
      </c>
    </row>
    <row r="34" spans="2:30">
      <c r="B34" s="11"/>
      <c r="C34" s="1" t="s">
        <v>94</v>
      </c>
      <c r="D34" s="1" t="s">
        <v>95</v>
      </c>
      <c r="E34" s="9">
        <v>30</v>
      </c>
      <c r="F34" s="24">
        <f t="shared" si="0"/>
        <v>12</v>
      </c>
      <c r="G34" s="29">
        <v>1</v>
      </c>
      <c r="H34" s="29">
        <v>0</v>
      </c>
      <c r="I34" s="29">
        <v>1</v>
      </c>
      <c r="J34" s="29"/>
      <c r="K34" s="29">
        <v>1</v>
      </c>
      <c r="L34" s="29">
        <v>1</v>
      </c>
      <c r="M34" s="29">
        <v>0</v>
      </c>
      <c r="N34" s="29">
        <v>0</v>
      </c>
      <c r="O34" s="29">
        <v>0</v>
      </c>
      <c r="P34" s="29">
        <v>0</v>
      </c>
      <c r="Q34" s="29">
        <v>1</v>
      </c>
      <c r="R34" s="29">
        <v>1</v>
      </c>
      <c r="S34" s="29">
        <v>0</v>
      </c>
      <c r="T34" s="29">
        <v>1</v>
      </c>
      <c r="U34" s="29">
        <v>1</v>
      </c>
      <c r="V34" s="29"/>
      <c r="W34" s="29">
        <v>1</v>
      </c>
      <c r="X34" s="29">
        <v>0</v>
      </c>
      <c r="Y34" s="30"/>
      <c r="Z34" s="30"/>
      <c r="AA34" s="30">
        <v>1</v>
      </c>
      <c r="AB34" s="30">
        <v>1</v>
      </c>
      <c r="AC34" s="30"/>
      <c r="AD34" s="30">
        <v>1</v>
      </c>
    </row>
    <row r="35" spans="2:30">
      <c r="B35" s="11"/>
      <c r="D35" s="1" t="s">
        <v>96</v>
      </c>
      <c r="E35" s="9">
        <v>31</v>
      </c>
      <c r="F35" s="24">
        <f t="shared" si="0"/>
        <v>10</v>
      </c>
      <c r="G35" s="29">
        <v>0</v>
      </c>
      <c r="H35" s="29">
        <v>0</v>
      </c>
      <c r="I35" s="29">
        <v>0</v>
      </c>
      <c r="J35" s="29"/>
      <c r="K35" s="29">
        <v>1</v>
      </c>
      <c r="L35" s="29">
        <v>1</v>
      </c>
      <c r="M35" s="29">
        <v>0</v>
      </c>
      <c r="N35" s="29">
        <v>1</v>
      </c>
      <c r="O35" s="29">
        <v>1</v>
      </c>
      <c r="P35" s="29">
        <v>0</v>
      </c>
      <c r="Q35" s="29">
        <v>1</v>
      </c>
      <c r="R35" s="29">
        <v>1</v>
      </c>
      <c r="S35" s="29">
        <v>1</v>
      </c>
      <c r="T35" s="29">
        <v>1</v>
      </c>
      <c r="U35" s="29">
        <v>0</v>
      </c>
      <c r="V35" s="29"/>
      <c r="W35" s="29">
        <v>0</v>
      </c>
      <c r="X35" s="29">
        <v>0</v>
      </c>
      <c r="Y35" s="30">
        <v>1</v>
      </c>
      <c r="Z35" s="30"/>
      <c r="AA35" s="30">
        <v>0</v>
      </c>
      <c r="AB35" s="30">
        <v>1</v>
      </c>
      <c r="AC35" s="30"/>
      <c r="AD35" s="30">
        <v>0</v>
      </c>
    </row>
    <row r="36" spans="2:30">
      <c r="D36" s="1" t="s">
        <v>97</v>
      </c>
      <c r="E36" s="9">
        <v>32</v>
      </c>
      <c r="F36" s="24">
        <f t="shared" si="0"/>
        <v>4</v>
      </c>
      <c r="G36" s="29">
        <v>0</v>
      </c>
      <c r="H36" s="29">
        <v>0</v>
      </c>
      <c r="I36" s="29">
        <v>1</v>
      </c>
      <c r="J36" s="29"/>
      <c r="K36" s="29">
        <v>0</v>
      </c>
      <c r="L36" s="29">
        <v>0</v>
      </c>
      <c r="M36" s="29">
        <v>0</v>
      </c>
      <c r="N36" s="29">
        <v>0</v>
      </c>
      <c r="O36" s="29">
        <v>0</v>
      </c>
      <c r="P36" s="29">
        <v>0</v>
      </c>
      <c r="Q36" s="29">
        <v>1</v>
      </c>
      <c r="R36" s="29"/>
      <c r="S36" s="29">
        <v>0</v>
      </c>
      <c r="T36" s="29">
        <v>0</v>
      </c>
      <c r="U36" s="29">
        <v>1</v>
      </c>
      <c r="V36" s="29"/>
      <c r="W36" s="29"/>
      <c r="X36" s="29">
        <v>1</v>
      </c>
      <c r="Y36" s="30"/>
      <c r="Z36" s="30"/>
      <c r="AA36" s="30">
        <v>0</v>
      </c>
      <c r="AB36" s="30">
        <v>0</v>
      </c>
      <c r="AC36" s="30"/>
      <c r="AD36" s="30">
        <v>0</v>
      </c>
    </row>
    <row r="37" spans="2:30">
      <c r="D37" s="1" t="s">
        <v>98</v>
      </c>
      <c r="E37" s="9">
        <v>33</v>
      </c>
      <c r="F37" s="24">
        <f t="shared" si="0"/>
        <v>4</v>
      </c>
      <c r="G37" s="29">
        <v>0</v>
      </c>
      <c r="H37" s="29">
        <v>0</v>
      </c>
      <c r="I37" s="29">
        <v>1</v>
      </c>
      <c r="J37" s="29"/>
      <c r="K37" s="29">
        <v>0</v>
      </c>
      <c r="L37" s="29">
        <v>0</v>
      </c>
      <c r="M37" s="29">
        <v>0</v>
      </c>
      <c r="N37" s="29">
        <v>0</v>
      </c>
      <c r="O37" s="29">
        <v>0</v>
      </c>
      <c r="P37" s="29">
        <v>0</v>
      </c>
      <c r="Q37" s="29">
        <v>1</v>
      </c>
      <c r="R37" s="29"/>
      <c r="S37" s="29">
        <v>0</v>
      </c>
      <c r="T37" s="29">
        <v>0</v>
      </c>
      <c r="U37" s="29">
        <v>1</v>
      </c>
      <c r="V37" s="29"/>
      <c r="W37" s="29"/>
      <c r="X37" s="29">
        <v>1</v>
      </c>
      <c r="Y37" s="30"/>
      <c r="Z37" s="30"/>
      <c r="AA37" s="30">
        <v>0</v>
      </c>
      <c r="AB37" s="30">
        <v>0</v>
      </c>
      <c r="AC37" s="30"/>
      <c r="AD37" s="30">
        <v>0</v>
      </c>
    </row>
    <row r="38" spans="2:30">
      <c r="D38" s="1" t="s">
        <v>99</v>
      </c>
      <c r="E38" s="9">
        <v>34</v>
      </c>
      <c r="F38" s="24">
        <f t="shared" si="0"/>
        <v>5</v>
      </c>
      <c r="G38" s="29">
        <v>1</v>
      </c>
      <c r="H38" s="29">
        <v>0</v>
      </c>
      <c r="I38" s="29">
        <v>1</v>
      </c>
      <c r="J38" s="29"/>
      <c r="K38" s="29">
        <v>0</v>
      </c>
      <c r="L38" s="29">
        <v>1</v>
      </c>
      <c r="M38" s="29">
        <v>0</v>
      </c>
      <c r="N38" s="29">
        <v>0</v>
      </c>
      <c r="O38" s="29">
        <v>1</v>
      </c>
      <c r="P38" s="29">
        <v>0</v>
      </c>
      <c r="Q38" s="29">
        <v>1</v>
      </c>
      <c r="R38" s="29"/>
      <c r="S38" s="29">
        <v>0</v>
      </c>
      <c r="T38" s="29">
        <v>0</v>
      </c>
      <c r="U38" s="29">
        <v>0</v>
      </c>
      <c r="V38" s="29"/>
      <c r="W38" s="29"/>
      <c r="X38" s="29">
        <v>0</v>
      </c>
      <c r="Y38" s="30"/>
      <c r="Z38" s="30"/>
      <c r="AA38" s="30">
        <v>0</v>
      </c>
      <c r="AB38" s="30">
        <v>0</v>
      </c>
      <c r="AC38" s="30"/>
      <c r="AD38" s="30">
        <v>0</v>
      </c>
    </row>
    <row r="39" spans="2:30">
      <c r="C39" s="1" t="s">
        <v>100</v>
      </c>
      <c r="D39" s="1" t="s">
        <v>101</v>
      </c>
      <c r="E39" s="9">
        <v>35</v>
      </c>
      <c r="F39" s="24">
        <f t="shared" si="0"/>
        <v>7920</v>
      </c>
      <c r="G39" s="10">
        <v>8</v>
      </c>
      <c r="H39" s="10">
        <v>800</v>
      </c>
      <c r="I39" s="10"/>
      <c r="J39" s="10"/>
      <c r="K39" s="10">
        <v>66</v>
      </c>
      <c r="L39" s="10">
        <v>252</v>
      </c>
      <c r="M39" s="10">
        <v>314</v>
      </c>
      <c r="N39" s="10">
        <v>47</v>
      </c>
      <c r="O39" s="10">
        <v>100</v>
      </c>
      <c r="P39" s="10">
        <v>910</v>
      </c>
      <c r="Q39" s="10">
        <v>445</v>
      </c>
      <c r="R39" s="10">
        <v>23</v>
      </c>
      <c r="S39" s="10">
        <v>1200</v>
      </c>
      <c r="T39" s="10">
        <v>18</v>
      </c>
      <c r="U39" s="10">
        <v>260</v>
      </c>
      <c r="V39" s="10"/>
      <c r="W39" s="10"/>
      <c r="X39" s="10">
        <v>206</v>
      </c>
      <c r="Y39" s="1">
        <v>22</v>
      </c>
      <c r="AA39" s="1">
        <v>130</v>
      </c>
      <c r="AB39" s="1">
        <v>70</v>
      </c>
      <c r="AD39" s="1">
        <v>3049</v>
      </c>
    </row>
    <row r="40" spans="2:30">
      <c r="D40" s="1" t="s">
        <v>102</v>
      </c>
      <c r="E40" s="9">
        <v>36</v>
      </c>
      <c r="F40" s="24">
        <f t="shared" si="0"/>
        <v>179</v>
      </c>
      <c r="G40" s="10">
        <v>0</v>
      </c>
      <c r="H40" s="10">
        <v>5</v>
      </c>
      <c r="I40" s="10">
        <v>5</v>
      </c>
      <c r="J40" s="10"/>
      <c r="K40" s="10">
        <v>2</v>
      </c>
      <c r="L40" s="10">
        <v>1</v>
      </c>
      <c r="M40" s="10">
        <v>3</v>
      </c>
      <c r="N40" s="10">
        <v>7</v>
      </c>
      <c r="O40" s="10">
        <v>34</v>
      </c>
      <c r="P40" s="10">
        <v>31</v>
      </c>
      <c r="Q40" s="10">
        <v>35</v>
      </c>
      <c r="R40" s="10">
        <v>1</v>
      </c>
      <c r="S40" s="10">
        <v>11</v>
      </c>
      <c r="T40" s="10">
        <v>5</v>
      </c>
      <c r="U40" s="10">
        <v>5</v>
      </c>
      <c r="V40" s="10"/>
      <c r="W40" s="10"/>
      <c r="X40" s="10">
        <v>2</v>
      </c>
      <c r="Z40" s="1">
        <v>3</v>
      </c>
      <c r="AA40" s="1">
        <v>8</v>
      </c>
      <c r="AB40" s="1">
        <v>2</v>
      </c>
      <c r="AD40" s="1">
        <v>19</v>
      </c>
    </row>
    <row r="41" spans="2:30">
      <c r="D41" s="1" t="s">
        <v>103</v>
      </c>
      <c r="E41" s="9">
        <v>37</v>
      </c>
      <c r="F41" s="24">
        <f t="shared" si="0"/>
        <v>7</v>
      </c>
      <c r="G41" s="29">
        <v>0</v>
      </c>
      <c r="H41" s="29">
        <v>1</v>
      </c>
      <c r="I41" s="29">
        <v>1</v>
      </c>
      <c r="J41" s="29"/>
      <c r="K41" s="29">
        <v>0</v>
      </c>
      <c r="L41" s="29">
        <v>1</v>
      </c>
      <c r="M41" s="29">
        <v>1</v>
      </c>
      <c r="N41" s="29">
        <v>0</v>
      </c>
      <c r="O41" s="29">
        <v>0</v>
      </c>
      <c r="P41" s="29">
        <v>0</v>
      </c>
      <c r="Q41" s="29">
        <v>0</v>
      </c>
      <c r="R41" s="29">
        <v>0</v>
      </c>
      <c r="S41" s="29">
        <v>1</v>
      </c>
      <c r="T41" s="29">
        <v>0</v>
      </c>
      <c r="U41" s="29">
        <v>0</v>
      </c>
      <c r="V41" s="29"/>
      <c r="W41" s="29"/>
      <c r="X41" s="29">
        <v>0</v>
      </c>
      <c r="Y41" s="30"/>
      <c r="Z41" s="30"/>
      <c r="AA41" s="30">
        <v>0</v>
      </c>
      <c r="AB41" s="30">
        <v>1</v>
      </c>
      <c r="AC41" s="30"/>
      <c r="AD41" s="30">
        <v>1</v>
      </c>
    </row>
    <row r="42" spans="2:30">
      <c r="C42" s="1" t="s">
        <v>104</v>
      </c>
      <c r="D42" s="1" t="s">
        <v>105</v>
      </c>
      <c r="E42" s="9">
        <v>38</v>
      </c>
      <c r="F42" s="24">
        <f t="shared" si="0"/>
        <v>6601</v>
      </c>
      <c r="G42" s="10">
        <v>254</v>
      </c>
      <c r="H42" s="10">
        <v>330</v>
      </c>
      <c r="I42" s="10">
        <v>110</v>
      </c>
      <c r="J42" s="10">
        <v>7</v>
      </c>
      <c r="K42" s="10">
        <v>187</v>
      </c>
      <c r="L42" s="10">
        <v>54</v>
      </c>
      <c r="M42" s="10">
        <v>72</v>
      </c>
      <c r="N42" s="10">
        <v>55</v>
      </c>
      <c r="O42" s="10">
        <v>50</v>
      </c>
      <c r="P42" s="10">
        <v>142</v>
      </c>
      <c r="Q42" s="10">
        <v>121</v>
      </c>
      <c r="R42" s="10">
        <v>10</v>
      </c>
      <c r="S42" s="10">
        <v>3332</v>
      </c>
      <c r="T42" s="10">
        <v>54</v>
      </c>
      <c r="U42" s="10">
        <v>115</v>
      </c>
      <c r="V42" s="10">
        <v>49</v>
      </c>
      <c r="W42" s="10">
        <v>0</v>
      </c>
      <c r="X42" s="10">
        <v>213</v>
      </c>
      <c r="Y42" s="1">
        <v>2</v>
      </c>
      <c r="Z42" s="1">
        <v>2</v>
      </c>
      <c r="AA42" s="1">
        <v>45</v>
      </c>
      <c r="AB42" s="1">
        <v>1117</v>
      </c>
      <c r="AD42" s="1">
        <v>280</v>
      </c>
    </row>
    <row r="43" spans="2:30">
      <c r="D43" s="1" t="s">
        <v>106</v>
      </c>
      <c r="E43" s="9">
        <v>39</v>
      </c>
      <c r="F43" s="24">
        <f t="shared" si="0"/>
        <v>181</v>
      </c>
      <c r="G43" s="10">
        <v>0</v>
      </c>
      <c r="H43" s="10">
        <v>51</v>
      </c>
      <c r="I43" s="10">
        <v>18</v>
      </c>
      <c r="J43" s="10">
        <v>0</v>
      </c>
      <c r="K43" s="10">
        <v>9</v>
      </c>
      <c r="L43" s="10">
        <v>0</v>
      </c>
      <c r="M43" s="10">
        <v>0</v>
      </c>
      <c r="N43" s="10">
        <v>3</v>
      </c>
      <c r="O43" s="10">
        <v>0</v>
      </c>
      <c r="P43" s="10">
        <v>19</v>
      </c>
      <c r="Q43" s="10">
        <v>0</v>
      </c>
      <c r="R43" s="10">
        <v>0</v>
      </c>
      <c r="S43" s="10">
        <v>0</v>
      </c>
      <c r="T43" s="10">
        <v>31</v>
      </c>
      <c r="U43" s="10">
        <v>0</v>
      </c>
      <c r="V43" s="10">
        <v>33</v>
      </c>
      <c r="W43" s="10">
        <v>0</v>
      </c>
      <c r="X43" s="10">
        <v>0</v>
      </c>
      <c r="Z43" s="1">
        <v>1</v>
      </c>
      <c r="AA43" s="1">
        <v>15</v>
      </c>
      <c r="AB43" s="1">
        <v>0</v>
      </c>
      <c r="AD43" s="1">
        <v>1</v>
      </c>
    </row>
    <row r="44" spans="2:30">
      <c r="D44" s="1" t="s">
        <v>107</v>
      </c>
      <c r="E44" s="9">
        <v>40</v>
      </c>
      <c r="F44" s="24">
        <f t="shared" si="0"/>
        <v>557</v>
      </c>
      <c r="G44" s="10">
        <v>0</v>
      </c>
      <c r="H44" s="10">
        <v>127</v>
      </c>
      <c r="I44" s="10">
        <v>72</v>
      </c>
      <c r="J44" s="10">
        <v>0</v>
      </c>
      <c r="K44" s="10">
        <v>93</v>
      </c>
      <c r="L44" s="10">
        <v>0</v>
      </c>
      <c r="M44" s="10">
        <v>0</v>
      </c>
      <c r="N44" s="10">
        <v>3</v>
      </c>
      <c r="O44" s="10">
        <v>0</v>
      </c>
      <c r="P44" s="10">
        <v>44</v>
      </c>
      <c r="Q44" s="10">
        <v>0</v>
      </c>
      <c r="R44" s="10">
        <v>0</v>
      </c>
      <c r="S44" s="10">
        <v>0</v>
      </c>
      <c r="T44" s="10">
        <v>45</v>
      </c>
      <c r="U44" s="10">
        <v>0</v>
      </c>
      <c r="V44" s="10">
        <v>140</v>
      </c>
      <c r="W44" s="10">
        <v>0</v>
      </c>
      <c r="X44" s="10">
        <v>0</v>
      </c>
      <c r="Y44" s="1">
        <v>8</v>
      </c>
      <c r="Z44" s="1">
        <v>3</v>
      </c>
      <c r="AA44" s="1">
        <v>21</v>
      </c>
      <c r="AB44" s="1">
        <v>0</v>
      </c>
      <c r="AD44" s="1">
        <v>1</v>
      </c>
    </row>
    <row r="45" spans="2:30">
      <c r="D45" s="1" t="s">
        <v>108</v>
      </c>
      <c r="E45" s="9">
        <v>41</v>
      </c>
      <c r="F45" s="24">
        <f t="shared" si="0"/>
        <v>6256</v>
      </c>
      <c r="G45" s="10">
        <v>254</v>
      </c>
      <c r="H45" s="10">
        <v>330</v>
      </c>
      <c r="I45" s="10">
        <v>92</v>
      </c>
      <c r="J45" s="10">
        <v>0</v>
      </c>
      <c r="K45" s="10">
        <v>211</v>
      </c>
      <c r="L45" s="10">
        <v>0</v>
      </c>
      <c r="M45" s="10">
        <v>72</v>
      </c>
      <c r="N45" s="10">
        <v>55</v>
      </c>
      <c r="O45" s="10">
        <v>50</v>
      </c>
      <c r="P45" s="10">
        <v>142</v>
      </c>
      <c r="Q45" s="10">
        <v>119</v>
      </c>
      <c r="R45" s="10">
        <v>10</v>
      </c>
      <c r="S45" s="10">
        <v>3332</v>
      </c>
      <c r="T45" s="10">
        <v>0</v>
      </c>
      <c r="U45" s="10"/>
      <c r="V45" s="10">
        <v>49</v>
      </c>
      <c r="W45" s="10">
        <v>0</v>
      </c>
      <c r="X45" s="10">
        <v>99</v>
      </c>
      <c r="Y45" s="1">
        <v>0</v>
      </c>
      <c r="AA45" s="1">
        <v>45</v>
      </c>
      <c r="AB45" s="1">
        <v>1117</v>
      </c>
      <c r="AD45" s="1">
        <v>279</v>
      </c>
    </row>
    <row r="46" spans="2:30">
      <c r="D46" s="1" t="s">
        <v>109</v>
      </c>
      <c r="E46" s="9">
        <v>42</v>
      </c>
      <c r="F46" s="24">
        <f t="shared" si="0"/>
        <v>948</v>
      </c>
      <c r="G46" s="10">
        <v>63</v>
      </c>
      <c r="H46" s="10">
        <v>127</v>
      </c>
      <c r="I46" s="10">
        <v>2</v>
      </c>
      <c r="J46" s="10">
        <v>0</v>
      </c>
      <c r="K46" s="10">
        <v>68</v>
      </c>
      <c r="L46" s="10">
        <v>1</v>
      </c>
      <c r="M46" s="10">
        <v>41</v>
      </c>
      <c r="N46" s="10">
        <v>13</v>
      </c>
      <c r="O46" s="10">
        <v>24</v>
      </c>
      <c r="P46" s="10">
        <v>11</v>
      </c>
      <c r="Q46" s="10">
        <v>43</v>
      </c>
      <c r="R46" s="10">
        <v>3</v>
      </c>
      <c r="S46" s="10">
        <v>66</v>
      </c>
      <c r="T46" s="10">
        <v>0</v>
      </c>
      <c r="U46" s="10">
        <v>80</v>
      </c>
      <c r="V46" s="10"/>
      <c r="W46" s="10">
        <v>0</v>
      </c>
      <c r="X46" s="10">
        <v>69</v>
      </c>
      <c r="Y46" s="1">
        <v>2</v>
      </c>
      <c r="Z46" s="1">
        <v>2</v>
      </c>
      <c r="AA46" s="1">
        <v>20</v>
      </c>
      <c r="AB46" s="1">
        <v>100</v>
      </c>
      <c r="AD46" s="1">
        <v>213</v>
      </c>
    </row>
    <row r="47" spans="2:30">
      <c r="D47" s="1" t="s">
        <v>110</v>
      </c>
      <c r="E47" s="9">
        <v>43</v>
      </c>
      <c r="F47" s="24">
        <f t="shared" si="0"/>
        <v>471</v>
      </c>
      <c r="G47" s="10">
        <v>0</v>
      </c>
      <c r="H47" s="10">
        <v>33</v>
      </c>
      <c r="I47" s="10">
        <v>5</v>
      </c>
      <c r="J47" s="10"/>
      <c r="K47" s="10">
        <v>18</v>
      </c>
      <c r="L47" s="10">
        <v>0</v>
      </c>
      <c r="M47" s="10">
        <v>2</v>
      </c>
      <c r="N47" s="10">
        <v>6</v>
      </c>
      <c r="O47" s="10">
        <v>24</v>
      </c>
      <c r="P47" s="10">
        <v>1</v>
      </c>
      <c r="Q47" s="10">
        <v>20</v>
      </c>
      <c r="R47" s="10">
        <v>0</v>
      </c>
      <c r="S47" s="10">
        <v>1</v>
      </c>
      <c r="T47" s="10">
        <v>0</v>
      </c>
      <c r="U47" s="10">
        <v>80</v>
      </c>
      <c r="V47" s="10"/>
      <c r="W47" s="10">
        <v>0</v>
      </c>
      <c r="X47" s="10"/>
      <c r="Y47" s="1">
        <v>2</v>
      </c>
      <c r="AA47" s="1">
        <v>6</v>
      </c>
      <c r="AB47" s="1">
        <v>60</v>
      </c>
      <c r="AD47" s="1">
        <v>213</v>
      </c>
    </row>
    <row r="48" spans="2:30">
      <c r="D48" s="1" t="s">
        <v>111</v>
      </c>
      <c r="E48" s="9">
        <v>44</v>
      </c>
      <c r="F48" s="24">
        <f t="shared" si="0"/>
        <v>208</v>
      </c>
      <c r="G48" s="10">
        <v>12</v>
      </c>
      <c r="H48" s="10">
        <v>25</v>
      </c>
      <c r="I48" s="10">
        <v>18</v>
      </c>
      <c r="J48" s="10"/>
      <c r="K48" s="10">
        <v>2</v>
      </c>
      <c r="L48" s="10">
        <v>0</v>
      </c>
      <c r="M48" s="10">
        <v>0</v>
      </c>
      <c r="N48" s="10">
        <v>3</v>
      </c>
      <c r="O48" s="10">
        <v>3</v>
      </c>
      <c r="P48" s="10">
        <v>26</v>
      </c>
      <c r="Q48" s="10">
        <v>25</v>
      </c>
      <c r="R48" s="10">
        <v>0</v>
      </c>
      <c r="S48" s="10">
        <v>82</v>
      </c>
      <c r="T48" s="10">
        <v>0</v>
      </c>
      <c r="U48" s="10"/>
      <c r="V48" s="10">
        <v>0</v>
      </c>
      <c r="W48" s="10">
        <v>0</v>
      </c>
      <c r="X48" s="10"/>
      <c r="AA48" s="1">
        <v>12</v>
      </c>
      <c r="AB48" s="1">
        <v>0</v>
      </c>
      <c r="AD48" s="1">
        <v>0</v>
      </c>
    </row>
    <row r="49" spans="2:30">
      <c r="C49" s="1" t="s">
        <v>112</v>
      </c>
      <c r="D49" s="1" t="s">
        <v>113</v>
      </c>
      <c r="E49" s="9">
        <v>45</v>
      </c>
      <c r="F49" s="24">
        <f t="shared" si="0"/>
        <v>14</v>
      </c>
      <c r="G49" s="29">
        <v>1</v>
      </c>
      <c r="H49" s="29">
        <v>1</v>
      </c>
      <c r="I49" s="29">
        <v>1</v>
      </c>
      <c r="J49" s="29">
        <v>1</v>
      </c>
      <c r="K49" s="29">
        <v>1</v>
      </c>
      <c r="L49" s="29">
        <v>1</v>
      </c>
      <c r="M49" s="29">
        <v>1</v>
      </c>
      <c r="N49" s="29">
        <v>1</v>
      </c>
      <c r="O49" s="29">
        <v>1</v>
      </c>
      <c r="P49" s="29">
        <v>0</v>
      </c>
      <c r="Q49" s="29">
        <v>0</v>
      </c>
      <c r="R49" s="29">
        <v>1</v>
      </c>
      <c r="S49" s="29">
        <v>0</v>
      </c>
      <c r="T49" s="29">
        <v>0</v>
      </c>
      <c r="U49" s="29">
        <v>1</v>
      </c>
      <c r="V49" s="29">
        <v>0</v>
      </c>
      <c r="W49" s="29">
        <v>0</v>
      </c>
      <c r="X49" s="29">
        <v>1</v>
      </c>
      <c r="Y49" s="30"/>
      <c r="Z49" s="30"/>
      <c r="AA49" s="30">
        <v>1</v>
      </c>
      <c r="AB49" s="30"/>
      <c r="AC49" s="30"/>
      <c r="AD49" s="30">
        <v>1</v>
      </c>
    </row>
    <row r="50" spans="2:30">
      <c r="B50" s="12"/>
      <c r="C50" s="12" t="s">
        <v>114</v>
      </c>
      <c r="D50" s="13" t="s">
        <v>113</v>
      </c>
      <c r="E50" s="9">
        <v>46</v>
      </c>
      <c r="F50" s="24">
        <f t="shared" si="0"/>
        <v>9</v>
      </c>
      <c r="G50" s="29">
        <v>1</v>
      </c>
      <c r="H50" s="29">
        <v>1</v>
      </c>
      <c r="I50" s="29">
        <v>0</v>
      </c>
      <c r="J50" s="29">
        <v>0</v>
      </c>
      <c r="K50" s="29">
        <v>1</v>
      </c>
      <c r="L50" s="29">
        <v>0</v>
      </c>
      <c r="M50" s="29">
        <v>1</v>
      </c>
      <c r="N50" s="29">
        <v>1</v>
      </c>
      <c r="O50" s="29">
        <v>0</v>
      </c>
      <c r="P50" s="29">
        <v>0</v>
      </c>
      <c r="Q50" s="29">
        <v>0</v>
      </c>
      <c r="R50" s="29">
        <v>0</v>
      </c>
      <c r="S50" s="29">
        <v>0</v>
      </c>
      <c r="T50" s="29">
        <v>0</v>
      </c>
      <c r="U50" s="29">
        <v>1</v>
      </c>
      <c r="V50" s="29">
        <v>0</v>
      </c>
      <c r="W50" s="29">
        <v>0</v>
      </c>
      <c r="X50" s="29">
        <v>1</v>
      </c>
      <c r="Y50" s="30"/>
      <c r="Z50" s="30"/>
      <c r="AA50" s="30">
        <v>0</v>
      </c>
      <c r="AB50" s="30">
        <v>1</v>
      </c>
      <c r="AC50" s="30"/>
      <c r="AD50" s="30">
        <v>1</v>
      </c>
    </row>
    <row r="51" spans="2:30">
      <c r="B51" s="12"/>
      <c r="C51" s="12" t="s">
        <v>115</v>
      </c>
      <c r="D51" s="13" t="s">
        <v>116</v>
      </c>
      <c r="E51" s="9">
        <v>47</v>
      </c>
      <c r="F51" s="24">
        <f t="shared" si="0"/>
        <v>7</v>
      </c>
      <c r="G51" s="29">
        <v>1</v>
      </c>
      <c r="H51" s="29">
        <v>0</v>
      </c>
      <c r="I51" s="29">
        <v>0</v>
      </c>
      <c r="J51" s="29"/>
      <c r="K51" s="29">
        <v>0</v>
      </c>
      <c r="L51" s="29">
        <v>1</v>
      </c>
      <c r="M51" s="29">
        <v>1</v>
      </c>
      <c r="N51" s="29">
        <v>0</v>
      </c>
      <c r="O51" s="29">
        <v>1</v>
      </c>
      <c r="P51" s="29">
        <v>0</v>
      </c>
      <c r="Q51" s="29">
        <v>0</v>
      </c>
      <c r="R51" s="29">
        <v>0</v>
      </c>
      <c r="S51" s="29">
        <v>0</v>
      </c>
      <c r="T51" s="29">
        <v>0</v>
      </c>
      <c r="U51" s="29">
        <v>0</v>
      </c>
      <c r="V51" s="29">
        <v>0</v>
      </c>
      <c r="W51" s="29">
        <v>0</v>
      </c>
      <c r="X51" s="29">
        <v>1</v>
      </c>
      <c r="Y51" s="30"/>
      <c r="Z51" s="30"/>
      <c r="AA51" s="30">
        <v>1</v>
      </c>
      <c r="AB51" s="30">
        <v>1</v>
      </c>
      <c r="AC51" s="30"/>
      <c r="AD51" s="30">
        <v>0</v>
      </c>
    </row>
    <row r="52" spans="2:30">
      <c r="D52" s="13" t="s">
        <v>117</v>
      </c>
      <c r="E52" s="14">
        <v>48</v>
      </c>
      <c r="F52" s="24">
        <f t="shared" si="0"/>
        <v>5</v>
      </c>
      <c r="G52" s="29">
        <v>1</v>
      </c>
      <c r="H52" s="29"/>
      <c r="I52" s="29" t="s">
        <v>132</v>
      </c>
      <c r="J52" s="29"/>
      <c r="K52" s="29">
        <v>1</v>
      </c>
      <c r="L52" s="29">
        <v>1</v>
      </c>
      <c r="M52" s="29">
        <v>1</v>
      </c>
      <c r="N52" s="29">
        <v>1</v>
      </c>
      <c r="O52" s="29">
        <v>0</v>
      </c>
      <c r="P52" s="29"/>
      <c r="Q52" s="29">
        <v>0</v>
      </c>
      <c r="R52" s="29"/>
      <c r="S52" s="29"/>
      <c r="T52" s="29"/>
      <c r="U52" s="29"/>
      <c r="V52" s="29">
        <v>0</v>
      </c>
      <c r="W52" s="29">
        <v>0</v>
      </c>
      <c r="X52" s="29"/>
      <c r="Y52" s="30"/>
      <c r="Z52" s="30"/>
      <c r="AA52" s="30"/>
      <c r="AB52" s="30"/>
      <c r="AC52" s="30"/>
      <c r="AD52" s="30"/>
    </row>
    <row r="53" spans="2:30">
      <c r="B53" s="1" t="s">
        <v>118</v>
      </c>
      <c r="C53" s="1" t="s">
        <v>119</v>
      </c>
      <c r="D53" s="13" t="s">
        <v>120</v>
      </c>
      <c r="E53" s="14">
        <v>49</v>
      </c>
      <c r="F53" s="24">
        <f t="shared" si="0"/>
        <v>0.109</v>
      </c>
      <c r="G53" s="31">
        <v>0</v>
      </c>
      <c r="H53" s="31">
        <v>0</v>
      </c>
      <c r="I53" s="31"/>
      <c r="J53" s="31">
        <v>0</v>
      </c>
      <c r="K53" s="31">
        <v>0</v>
      </c>
      <c r="L53" s="31">
        <v>0</v>
      </c>
      <c r="M53" s="31">
        <v>0</v>
      </c>
      <c r="N53" s="31">
        <v>0</v>
      </c>
      <c r="O53" s="31">
        <v>0</v>
      </c>
      <c r="P53" s="31">
        <v>0</v>
      </c>
      <c r="Q53" s="31">
        <v>0</v>
      </c>
      <c r="R53" s="31">
        <v>0</v>
      </c>
      <c r="S53" s="31">
        <v>9.9000000000000005E-2</v>
      </c>
      <c r="T53" s="31">
        <v>0</v>
      </c>
      <c r="U53" s="31">
        <v>0</v>
      </c>
      <c r="V53" s="31">
        <v>0</v>
      </c>
      <c r="W53" s="31">
        <v>0</v>
      </c>
      <c r="X53" s="31">
        <v>0</v>
      </c>
      <c r="Y53" s="32">
        <v>0</v>
      </c>
      <c r="Z53" s="32">
        <v>0</v>
      </c>
      <c r="AA53" s="32">
        <v>0</v>
      </c>
      <c r="AB53" s="32">
        <v>0</v>
      </c>
      <c r="AC53" s="32">
        <v>0</v>
      </c>
      <c r="AD53" s="32">
        <v>0.01</v>
      </c>
    </row>
    <row r="54" spans="2:30">
      <c r="B54" s="1" t="s">
        <v>121</v>
      </c>
      <c r="C54" s="1" t="s">
        <v>122</v>
      </c>
      <c r="D54" s="13" t="s">
        <v>123</v>
      </c>
      <c r="E54" s="14">
        <v>50</v>
      </c>
      <c r="F54" s="24">
        <f t="shared" si="0"/>
        <v>0.4</v>
      </c>
      <c r="G54" s="31">
        <v>0</v>
      </c>
      <c r="H54" s="31">
        <v>0</v>
      </c>
      <c r="I54" s="31"/>
      <c r="J54" s="31">
        <v>0</v>
      </c>
      <c r="K54" s="31">
        <v>0</v>
      </c>
      <c r="L54" s="31">
        <v>0</v>
      </c>
      <c r="M54" s="31">
        <v>0</v>
      </c>
      <c r="N54" s="31">
        <v>0</v>
      </c>
      <c r="O54" s="31">
        <v>0</v>
      </c>
      <c r="P54" s="31">
        <v>0</v>
      </c>
      <c r="Q54" s="31">
        <v>0</v>
      </c>
      <c r="R54" s="31">
        <v>0</v>
      </c>
      <c r="S54" s="31">
        <v>0</v>
      </c>
      <c r="T54" s="31">
        <v>0</v>
      </c>
      <c r="U54" s="31">
        <v>0</v>
      </c>
      <c r="V54" s="31">
        <v>0</v>
      </c>
      <c r="W54" s="31">
        <v>0</v>
      </c>
      <c r="X54" s="31">
        <v>0</v>
      </c>
      <c r="Y54" s="32">
        <v>0.4</v>
      </c>
      <c r="Z54" s="32">
        <v>0</v>
      </c>
      <c r="AA54" s="32">
        <v>0</v>
      </c>
      <c r="AB54" s="32">
        <v>0</v>
      </c>
      <c r="AC54" s="32">
        <v>0</v>
      </c>
      <c r="AD54" s="32">
        <v>0</v>
      </c>
    </row>
    <row r="55" spans="2:30">
      <c r="D55" s="13" t="s">
        <v>124</v>
      </c>
      <c r="E55" s="14">
        <v>51</v>
      </c>
      <c r="F55" s="24">
        <f t="shared" si="0"/>
        <v>2.13</v>
      </c>
      <c r="G55" s="31">
        <v>1</v>
      </c>
      <c r="H55" s="31">
        <v>0.38</v>
      </c>
      <c r="I55" s="31"/>
      <c r="J55" s="31">
        <v>0</v>
      </c>
      <c r="K55" s="31">
        <v>0.34</v>
      </c>
      <c r="L55" s="31">
        <v>0.4</v>
      </c>
      <c r="M55" s="31">
        <v>0</v>
      </c>
      <c r="N55" s="31">
        <v>0</v>
      </c>
      <c r="O55" s="31">
        <v>0.01</v>
      </c>
      <c r="P55" s="31">
        <v>0</v>
      </c>
      <c r="Q55" s="31">
        <v>0</v>
      </c>
      <c r="R55" s="31">
        <v>0</v>
      </c>
      <c r="S55" s="31">
        <v>0</v>
      </c>
      <c r="T55" s="31">
        <v>0</v>
      </c>
      <c r="U55" s="31">
        <v>0</v>
      </c>
      <c r="V55" s="31">
        <v>0</v>
      </c>
      <c r="W55" s="31">
        <v>0</v>
      </c>
      <c r="X55" s="31">
        <v>0</v>
      </c>
      <c r="Y55" s="32">
        <v>0</v>
      </c>
      <c r="Z55" s="32">
        <v>0</v>
      </c>
      <c r="AA55" s="32">
        <v>0</v>
      </c>
      <c r="AB55" s="32">
        <v>0</v>
      </c>
      <c r="AC55" s="32">
        <v>0</v>
      </c>
      <c r="AD55" s="32">
        <v>0</v>
      </c>
    </row>
    <row r="56" spans="2:30">
      <c r="B56" s="1" t="s">
        <v>125</v>
      </c>
      <c r="C56" s="1" t="s">
        <v>126</v>
      </c>
      <c r="D56" s="13" t="s">
        <v>127</v>
      </c>
      <c r="E56" s="14">
        <v>52</v>
      </c>
      <c r="F56" s="24">
        <f t="shared" si="0"/>
        <v>0</v>
      </c>
      <c r="G56" s="10">
        <v>0</v>
      </c>
      <c r="H56">
        <v>0</v>
      </c>
      <c r="I56" s="10">
        <v>0</v>
      </c>
      <c r="J56" s="10"/>
      <c r="K56" s="10">
        <v>0</v>
      </c>
      <c r="L56" s="10"/>
      <c r="M56" s="10">
        <v>0</v>
      </c>
      <c r="N56" s="10">
        <v>0</v>
      </c>
      <c r="O56" s="10">
        <v>0</v>
      </c>
      <c r="P56" s="10">
        <v>0</v>
      </c>
      <c r="Q56" s="10">
        <v>0</v>
      </c>
      <c r="R56" s="10">
        <v>0</v>
      </c>
      <c r="S56" s="10">
        <v>0</v>
      </c>
      <c r="T56" s="10">
        <v>0</v>
      </c>
      <c r="U56" s="10">
        <v>0</v>
      </c>
      <c r="V56" s="10">
        <v>0</v>
      </c>
      <c r="W56" s="10"/>
      <c r="X56" s="10">
        <v>0</v>
      </c>
      <c r="AA56" s="1">
        <v>0</v>
      </c>
      <c r="AB56" s="1">
        <v>0</v>
      </c>
      <c r="AD56" s="1">
        <v>0</v>
      </c>
    </row>
    <row r="57" spans="2:30">
      <c r="D57" s="13" t="s">
        <v>128</v>
      </c>
      <c r="E57" s="14">
        <v>53</v>
      </c>
      <c r="F57" s="24">
        <f t="shared" si="0"/>
        <v>50</v>
      </c>
      <c r="G57" s="15">
        <v>1</v>
      </c>
      <c r="H57">
        <v>4</v>
      </c>
      <c r="I57" s="15">
        <v>0</v>
      </c>
      <c r="J57" s="5"/>
      <c r="K57" s="16">
        <v>0</v>
      </c>
      <c r="L57" s="17"/>
      <c r="M57" s="18">
        <v>0</v>
      </c>
      <c r="N57" s="1">
        <v>0</v>
      </c>
      <c r="O57" s="1">
        <v>0</v>
      </c>
      <c r="P57" s="1">
        <v>41</v>
      </c>
      <c r="Q57" s="2">
        <v>0</v>
      </c>
      <c r="R57" s="1">
        <v>0</v>
      </c>
      <c r="S57" s="1">
        <v>0</v>
      </c>
      <c r="T57" s="1">
        <v>0</v>
      </c>
      <c r="U57">
        <v>0</v>
      </c>
      <c r="V57" s="19">
        <v>0</v>
      </c>
      <c r="X57" s="20">
        <v>4</v>
      </c>
      <c r="AA57" s="1">
        <v>0</v>
      </c>
      <c r="AB57" s="1">
        <v>0</v>
      </c>
      <c r="AD57" s="1">
        <v>0</v>
      </c>
    </row>
    <row r="58" spans="2:30">
      <c r="D58" s="13" t="s">
        <v>129</v>
      </c>
      <c r="E58" s="41">
        <v>54</v>
      </c>
      <c r="F58" s="24">
        <f t="shared" si="0"/>
        <v>8.4722021739130433</v>
      </c>
      <c r="G58" s="34">
        <v>0.22</v>
      </c>
      <c r="H58" s="35">
        <v>0.81</v>
      </c>
      <c r="I58" s="34">
        <v>0.1</v>
      </c>
      <c r="J58" s="34">
        <v>0</v>
      </c>
      <c r="K58" s="36">
        <v>1</v>
      </c>
      <c r="L58" s="37">
        <v>0.1</v>
      </c>
      <c r="M58" s="38">
        <v>0.5</v>
      </c>
      <c r="N58" s="39">
        <v>1.87</v>
      </c>
      <c r="O58" s="39">
        <v>0.3</v>
      </c>
      <c r="P58" s="39">
        <v>0.42</v>
      </c>
      <c r="Q58" s="39">
        <v>0.45</v>
      </c>
      <c r="R58" s="39">
        <v>0.3</v>
      </c>
      <c r="S58" s="39">
        <v>0.52600000000000002</v>
      </c>
      <c r="T58" s="39">
        <v>0.31</v>
      </c>
      <c r="U58" s="35">
        <v>0</v>
      </c>
      <c r="V58" s="39">
        <v>0.11380000000000001</v>
      </c>
      <c r="W58" s="39">
        <v>3.7999999999999999E-2</v>
      </c>
      <c r="X58" s="38">
        <v>0.7</v>
      </c>
      <c r="Y58" s="39">
        <v>0.25</v>
      </c>
      <c r="Z58" s="39">
        <v>0.16</v>
      </c>
      <c r="AA58" s="39">
        <v>0.02</v>
      </c>
      <c r="AB58" s="39">
        <v>0.25</v>
      </c>
      <c r="AC58" s="39">
        <v>0</v>
      </c>
      <c r="AD58" s="39">
        <v>3.4402173913043475E-2</v>
      </c>
    </row>
    <row r="59" spans="2:30">
      <c r="D59" s="1" t="s">
        <v>130</v>
      </c>
      <c r="E59" s="4">
        <v>55</v>
      </c>
      <c r="F59" s="24">
        <f t="shared" si="0"/>
        <v>6.0760169838841644</v>
      </c>
      <c r="G59" s="40">
        <v>0</v>
      </c>
      <c r="H59" s="35">
        <v>0.73</v>
      </c>
      <c r="I59" s="40">
        <v>0.27</v>
      </c>
      <c r="J59" s="40">
        <v>0</v>
      </c>
      <c r="K59" s="39">
        <v>0.46</v>
      </c>
      <c r="L59" s="39">
        <v>0</v>
      </c>
      <c r="M59" s="38">
        <v>0.05</v>
      </c>
      <c r="N59" s="39">
        <v>0.56559999999999999</v>
      </c>
      <c r="O59" s="39">
        <v>0.98</v>
      </c>
      <c r="P59" s="39">
        <v>0.32</v>
      </c>
      <c r="Q59" s="39">
        <v>1.3999999999999999E-2</v>
      </c>
      <c r="R59" s="39">
        <v>0</v>
      </c>
      <c r="S59" s="39">
        <v>1.4999999999999999E-2</v>
      </c>
      <c r="T59" s="39">
        <v>0.68</v>
      </c>
      <c r="U59" s="35">
        <v>0</v>
      </c>
      <c r="V59" s="39">
        <v>0</v>
      </c>
      <c r="W59" s="39">
        <v>0</v>
      </c>
      <c r="X59" s="38">
        <v>0.55000000000000004</v>
      </c>
      <c r="Y59" s="39">
        <v>0.25</v>
      </c>
      <c r="Z59" s="39">
        <v>0.16</v>
      </c>
      <c r="AA59" s="39">
        <v>0.1</v>
      </c>
      <c r="AB59" s="39">
        <v>0.8</v>
      </c>
      <c r="AC59" s="39">
        <v>0</v>
      </c>
      <c r="AD59" s="39">
        <v>0.1314169838841652</v>
      </c>
    </row>
    <row r="60" spans="2:30">
      <c r="F60" s="1"/>
      <c r="G60" s="1"/>
      <c r="H60" s="1"/>
      <c r="I60" s="1"/>
      <c r="P60" s="1"/>
    </row>
    <row r="61" spans="2:30">
      <c r="F61" s="1"/>
      <c r="G61" s="33"/>
      <c r="H61" s="33"/>
      <c r="I61" s="33"/>
      <c r="J61" s="33"/>
      <c r="K61" s="33"/>
      <c r="L61" s="33"/>
      <c r="M61" s="33"/>
      <c r="N61" s="33"/>
      <c r="O61" s="33"/>
      <c r="P61" s="33"/>
      <c r="Q61" s="33"/>
      <c r="R61" s="33"/>
      <c r="S61" s="33"/>
      <c r="T61" s="33"/>
      <c r="U61" s="33"/>
      <c r="V61" s="33"/>
      <c r="W61" s="33"/>
      <c r="X61" s="33"/>
      <c r="Y61" s="33"/>
      <c r="Z61" s="33"/>
      <c r="AA61" s="33"/>
      <c r="AB61" s="33"/>
      <c r="AC61" s="33"/>
      <c r="AD61" s="33"/>
    </row>
    <row r="62" spans="2:30">
      <c r="G62" s="33"/>
      <c r="H62" s="33"/>
      <c r="I62" s="33"/>
      <c r="J62" s="33"/>
      <c r="K62" s="33"/>
      <c r="L62" s="33"/>
      <c r="M62" s="33"/>
      <c r="N62" s="33"/>
      <c r="O62" s="33"/>
      <c r="P62" s="33"/>
      <c r="Q62" s="33"/>
      <c r="R62" s="33"/>
      <c r="S62" s="33"/>
      <c r="T62" s="33"/>
      <c r="U62" s="33"/>
      <c r="V62" s="33"/>
      <c r="W62" s="33"/>
      <c r="X62" s="33"/>
      <c r="Y62" s="33"/>
      <c r="Z62" s="33"/>
      <c r="AA62" s="33"/>
      <c r="AB62" s="33"/>
      <c r="AC62" s="33"/>
      <c r="AD62" s="33"/>
    </row>
    <row r="63" spans="2:30">
      <c r="G63" s="26"/>
      <c r="H63" s="26"/>
      <c r="I63" s="26"/>
      <c r="J63" s="26"/>
      <c r="K63" s="26"/>
      <c r="L63" s="26"/>
      <c r="M63" s="26"/>
      <c r="N63" s="26"/>
      <c r="O63" s="26"/>
      <c r="P63" s="26"/>
      <c r="Q63" s="26"/>
      <c r="R63" s="26"/>
      <c r="S63" s="26"/>
      <c r="T63" s="26"/>
      <c r="U63" s="26"/>
      <c r="V63" s="26"/>
      <c r="W63" s="26"/>
      <c r="X63" s="26"/>
      <c r="Y63" s="26"/>
      <c r="Z63" s="26"/>
      <c r="AA63" s="26"/>
      <c r="AB63" s="26"/>
      <c r="AC63" s="26"/>
      <c r="AD63" s="26"/>
    </row>
    <row r="64" spans="2:30">
      <c r="B64" s="1" t="s">
        <v>161</v>
      </c>
      <c r="G64" s="26"/>
      <c r="H64" s="26"/>
      <c r="I64" s="26"/>
      <c r="J64" s="26"/>
      <c r="K64" s="26"/>
      <c r="L64" s="26"/>
      <c r="M64" s="26"/>
      <c r="N64" s="26"/>
      <c r="O64" s="26"/>
      <c r="P64" s="26"/>
      <c r="Q64" s="26"/>
      <c r="R64" s="26"/>
      <c r="S64" s="26"/>
      <c r="T64" s="26"/>
      <c r="U64" s="26"/>
      <c r="V64" s="26"/>
      <c r="W64" s="26"/>
      <c r="X64" s="26"/>
      <c r="Y64" s="26"/>
      <c r="Z64" s="26"/>
      <c r="AA64" s="26"/>
      <c r="AB64" s="26"/>
      <c r="AC64" s="26"/>
      <c r="AD64" s="26"/>
    </row>
    <row r="65" spans="7:20">
      <c r="G65"/>
      <c r="T65"/>
    </row>
    <row r="66" spans="7:20">
      <c r="G66"/>
    </row>
    <row r="67" spans="7:20">
      <c r="G67"/>
    </row>
    <row r="68" spans="7:20">
      <c r="G68"/>
    </row>
  </sheetData>
  <phoneticPr fontId="11"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Y79"/>
  <sheetViews>
    <sheetView topLeftCell="C6" workbookViewId="0">
      <pane xSplit="3" ySplit="1" topLeftCell="M7" activePane="bottomRight" state="frozen"/>
      <selection activeCell="C6" sqref="C6"/>
      <selection pane="topRight" activeCell="F6" sqref="F6"/>
      <selection pane="bottomLeft" activeCell="C7" sqref="C7"/>
      <selection pane="bottomRight" activeCell="W6" sqref="W6"/>
    </sheetView>
  </sheetViews>
  <sheetFormatPr defaultRowHeight="12.75"/>
  <cols>
    <col min="1" max="1" width="2.85546875" customWidth="1"/>
    <col min="2" max="2" width="25.28515625" customWidth="1"/>
    <col min="3" max="3" width="39.28515625" bestFit="1" customWidth="1"/>
    <col min="4" max="4" width="32.85546875" customWidth="1"/>
    <col min="5" max="5" width="3.28515625" style="201" bestFit="1" customWidth="1"/>
    <col min="6" max="11" width="7.7109375" customWidth="1"/>
    <col min="12" max="14" width="11.140625" customWidth="1"/>
    <col min="15" max="21" width="7.7109375" customWidth="1"/>
    <col min="22" max="22" width="9.85546875" customWidth="1"/>
    <col min="23" max="24" width="7.7109375" customWidth="1"/>
    <col min="25" max="25" width="4.42578125" customWidth="1"/>
  </cols>
  <sheetData>
    <row r="1" spans="1:25">
      <c r="A1" s="78"/>
      <c r="B1" s="78"/>
      <c r="C1" s="78"/>
      <c r="D1" s="78"/>
      <c r="E1" s="78"/>
      <c r="F1" s="78"/>
      <c r="G1" s="78"/>
      <c r="H1" s="78"/>
      <c r="I1" s="78"/>
      <c r="J1" s="78"/>
      <c r="K1" s="78"/>
      <c r="L1" s="78"/>
      <c r="M1" s="78"/>
      <c r="N1" s="78"/>
      <c r="O1" s="78"/>
      <c r="P1" s="78"/>
      <c r="Q1" s="78"/>
      <c r="R1" s="78"/>
      <c r="S1" s="78"/>
      <c r="T1" s="78"/>
      <c r="U1" s="78"/>
      <c r="V1" s="78"/>
      <c r="W1" s="78"/>
      <c r="X1" s="78"/>
      <c r="Y1" s="78"/>
    </row>
    <row r="2" spans="1:25" ht="44.25">
      <c r="A2" s="78"/>
      <c r="B2" s="87" t="s">
        <v>257</v>
      </c>
      <c r="C2" s="88" t="s">
        <v>258</v>
      </c>
      <c r="D2" s="78"/>
      <c r="E2" s="89" t="s">
        <v>36</v>
      </c>
      <c r="F2" s="312" t="s">
        <v>259</v>
      </c>
      <c r="G2" s="313"/>
      <c r="H2" s="313"/>
      <c r="I2" s="313"/>
      <c r="J2" s="313"/>
      <c r="K2" s="313"/>
      <c r="L2" s="313"/>
      <c r="M2" s="313"/>
      <c r="N2" s="313"/>
      <c r="O2" s="313"/>
      <c r="P2" s="313"/>
      <c r="Q2" s="313"/>
      <c r="R2" s="313"/>
      <c r="S2" s="313"/>
      <c r="T2" s="313"/>
      <c r="U2" s="313"/>
      <c r="V2" s="313"/>
      <c r="W2" s="313"/>
      <c r="X2" s="314"/>
      <c r="Y2" s="91"/>
    </row>
    <row r="3" spans="1:25">
      <c r="A3" s="78"/>
      <c r="B3" s="78" t="s">
        <v>260</v>
      </c>
      <c r="C3" s="78"/>
      <c r="D3" s="78"/>
      <c r="E3" s="93"/>
      <c r="F3" s="315" t="s">
        <v>261</v>
      </c>
      <c r="G3" s="316"/>
      <c r="H3" s="316"/>
      <c r="I3" s="316"/>
      <c r="J3" s="316"/>
      <c r="K3" s="316"/>
      <c r="L3" s="316"/>
      <c r="M3" s="316"/>
      <c r="N3" s="316"/>
      <c r="O3" s="316"/>
      <c r="P3" s="316"/>
      <c r="Q3" s="316"/>
      <c r="R3" s="316"/>
      <c r="S3" s="316"/>
      <c r="T3" s="316"/>
      <c r="U3" s="316"/>
      <c r="V3" s="316"/>
      <c r="W3" s="316"/>
      <c r="X3" s="317"/>
      <c r="Y3" s="92"/>
    </row>
    <row r="4" spans="1:25">
      <c r="A4" s="78"/>
      <c r="B4" s="78" t="s">
        <v>262</v>
      </c>
      <c r="C4" s="78"/>
      <c r="D4" s="78"/>
      <c r="E4" s="93"/>
      <c r="F4" s="315" t="s">
        <v>263</v>
      </c>
      <c r="G4" s="316"/>
      <c r="H4" s="316"/>
      <c r="I4" s="316"/>
      <c r="J4" s="316"/>
      <c r="K4" s="316"/>
      <c r="L4" s="316"/>
      <c r="M4" s="316"/>
      <c r="N4" s="316"/>
      <c r="O4" s="316"/>
      <c r="P4" s="316"/>
      <c r="Q4" s="316"/>
      <c r="R4" s="316"/>
      <c r="S4" s="316"/>
      <c r="T4" s="316"/>
      <c r="U4" s="316"/>
      <c r="V4" s="316"/>
      <c r="W4" s="316"/>
      <c r="X4" s="317"/>
      <c r="Y4" s="92"/>
    </row>
    <row r="5" spans="1:25">
      <c r="A5" s="78"/>
      <c r="B5" s="78"/>
      <c r="C5" s="78"/>
      <c r="D5" s="78"/>
      <c r="E5" s="93"/>
      <c r="F5" s="318" t="s">
        <v>264</v>
      </c>
      <c r="G5" s="319"/>
      <c r="H5" s="319"/>
      <c r="I5" s="319"/>
      <c r="J5" s="319"/>
      <c r="K5" s="319"/>
      <c r="L5" s="319"/>
      <c r="M5" s="319"/>
      <c r="N5" s="319"/>
      <c r="O5" s="319"/>
      <c r="P5" s="319"/>
      <c r="Q5" s="319"/>
      <c r="R5" s="319"/>
      <c r="S5" s="319"/>
      <c r="T5" s="319"/>
      <c r="U5" s="319"/>
      <c r="V5" s="319"/>
      <c r="W5" s="319"/>
      <c r="X5" s="320"/>
      <c r="Y5" s="91"/>
    </row>
    <row r="6" spans="1:25" ht="41.25">
      <c r="A6" s="78"/>
      <c r="B6" s="94"/>
      <c r="C6" s="78"/>
      <c r="D6" s="78"/>
      <c r="E6" s="95"/>
      <c r="F6" s="96" t="s">
        <v>252</v>
      </c>
      <c r="G6" s="96" t="s">
        <v>0</v>
      </c>
      <c r="H6" s="96" t="s">
        <v>1</v>
      </c>
      <c r="I6" s="96" t="s">
        <v>2</v>
      </c>
      <c r="J6" s="96" t="s">
        <v>253</v>
      </c>
      <c r="K6" s="96" t="s">
        <v>5</v>
      </c>
      <c r="L6" s="96" t="s">
        <v>8</v>
      </c>
      <c r="M6" s="96" t="s">
        <v>9</v>
      </c>
      <c r="N6" s="96" t="s">
        <v>10</v>
      </c>
      <c r="O6" s="96" t="s">
        <v>11</v>
      </c>
      <c r="P6" s="96" t="s">
        <v>254</v>
      </c>
      <c r="Q6" s="96" t="s">
        <v>12</v>
      </c>
      <c r="R6" s="96" t="s">
        <v>14</v>
      </c>
      <c r="S6" s="96" t="s">
        <v>19</v>
      </c>
      <c r="T6" s="96" t="s">
        <v>20</v>
      </c>
      <c r="U6" s="96" t="s">
        <v>21</v>
      </c>
      <c r="V6" s="96" t="s">
        <v>23</v>
      </c>
      <c r="W6" s="252" t="s">
        <v>256</v>
      </c>
      <c r="X6" s="96" t="s">
        <v>131</v>
      </c>
      <c r="Y6" s="97"/>
    </row>
    <row r="7" spans="1:25" ht="15.75">
      <c r="A7" s="78"/>
      <c r="B7" s="98" t="s">
        <v>40</v>
      </c>
      <c r="C7" s="99" t="s">
        <v>41</v>
      </c>
      <c r="D7" s="100" t="s">
        <v>42</v>
      </c>
      <c r="E7" s="101">
        <v>1</v>
      </c>
      <c r="F7" s="102">
        <v>7</v>
      </c>
      <c r="G7" s="103">
        <v>0</v>
      </c>
      <c r="H7" s="103">
        <v>82</v>
      </c>
      <c r="I7" s="103">
        <v>1</v>
      </c>
      <c r="J7" s="102">
        <v>161</v>
      </c>
      <c r="K7" s="102">
        <v>1</v>
      </c>
      <c r="L7" s="104">
        <v>0</v>
      </c>
      <c r="M7" s="102">
        <v>24</v>
      </c>
      <c r="N7" s="102">
        <v>13</v>
      </c>
      <c r="O7" s="102">
        <v>120</v>
      </c>
      <c r="P7" s="102">
        <v>83</v>
      </c>
      <c r="Q7" s="103">
        <v>51</v>
      </c>
      <c r="R7" s="103"/>
      <c r="S7" s="102">
        <v>6</v>
      </c>
      <c r="T7" s="103">
        <v>1</v>
      </c>
      <c r="U7" s="103"/>
      <c r="V7" s="105">
        <v>0</v>
      </c>
      <c r="W7" s="106"/>
      <c r="X7" s="102">
        <f t="shared" ref="X7:X18" si="0">SUM(F7:W7)</f>
        <v>550</v>
      </c>
      <c r="Y7" s="107"/>
    </row>
    <row r="8" spans="1:25">
      <c r="A8" s="78"/>
      <c r="B8" s="108"/>
      <c r="C8" s="109"/>
      <c r="D8" s="100" t="s">
        <v>43</v>
      </c>
      <c r="E8" s="110">
        <f>E7+1</f>
        <v>2</v>
      </c>
      <c r="F8" s="102">
        <v>0</v>
      </c>
      <c r="G8" s="104">
        <v>0</v>
      </c>
      <c r="H8" s="104">
        <v>0</v>
      </c>
      <c r="I8" s="104">
        <v>0</v>
      </c>
      <c r="J8" s="111">
        <v>0</v>
      </c>
      <c r="K8" s="102"/>
      <c r="L8" s="104">
        <v>0</v>
      </c>
      <c r="M8" s="111">
        <v>1</v>
      </c>
      <c r="N8" s="111">
        <v>0</v>
      </c>
      <c r="O8" s="111"/>
      <c r="P8" s="111">
        <v>0</v>
      </c>
      <c r="Q8" s="104">
        <v>0</v>
      </c>
      <c r="R8" s="104"/>
      <c r="S8" s="102"/>
      <c r="T8" s="104">
        <v>0</v>
      </c>
      <c r="U8" s="104"/>
      <c r="V8" s="112">
        <v>0</v>
      </c>
      <c r="W8" s="104"/>
      <c r="X8" s="102">
        <f t="shared" si="0"/>
        <v>1</v>
      </c>
      <c r="Y8" s="107"/>
    </row>
    <row r="9" spans="1:25" ht="12.75" customHeight="1">
      <c r="A9" s="78"/>
      <c r="B9" s="108"/>
      <c r="C9" s="99" t="s">
        <v>44</v>
      </c>
      <c r="D9" s="100" t="s">
        <v>42</v>
      </c>
      <c r="E9" s="110">
        <f t="shared" ref="E9:E34" si="1">E8+1</f>
        <v>3</v>
      </c>
      <c r="F9" s="102">
        <v>874</v>
      </c>
      <c r="G9" s="104">
        <v>48</v>
      </c>
      <c r="H9" s="104">
        <v>1403</v>
      </c>
      <c r="I9" s="104">
        <v>51</v>
      </c>
      <c r="J9" s="111">
        <v>1364</v>
      </c>
      <c r="K9" s="102">
        <v>153</v>
      </c>
      <c r="L9" s="104">
        <v>0</v>
      </c>
      <c r="M9" s="111">
        <v>917</v>
      </c>
      <c r="N9" s="111">
        <v>737</v>
      </c>
      <c r="O9" s="111"/>
      <c r="P9" s="111">
        <v>59</v>
      </c>
      <c r="Q9" s="104">
        <v>1234</v>
      </c>
      <c r="R9" s="104">
        <v>78</v>
      </c>
      <c r="S9" s="102">
        <v>10</v>
      </c>
      <c r="T9" s="104">
        <v>135</v>
      </c>
      <c r="U9" s="113">
        <v>749</v>
      </c>
      <c r="V9" s="112">
        <v>4774</v>
      </c>
      <c r="W9" s="104">
        <v>209</v>
      </c>
      <c r="X9" s="102">
        <f t="shared" si="0"/>
        <v>12795</v>
      </c>
      <c r="Y9" s="107"/>
    </row>
    <row r="10" spans="1:25">
      <c r="A10" s="78"/>
      <c r="B10" s="108"/>
      <c r="C10" s="109"/>
      <c r="D10" s="100" t="s">
        <v>43</v>
      </c>
      <c r="E10" s="110">
        <f t="shared" si="1"/>
        <v>4</v>
      </c>
      <c r="F10" s="102">
        <v>521</v>
      </c>
      <c r="G10" s="104">
        <v>0</v>
      </c>
      <c r="H10" s="104">
        <v>193</v>
      </c>
      <c r="I10" s="104">
        <v>40</v>
      </c>
      <c r="J10" s="111">
        <v>19</v>
      </c>
      <c r="K10" s="102">
        <v>4</v>
      </c>
      <c r="L10" s="104">
        <v>0</v>
      </c>
      <c r="M10" s="111">
        <v>193</v>
      </c>
      <c r="N10" s="111">
        <v>461</v>
      </c>
      <c r="O10" s="111"/>
      <c r="P10" s="111">
        <v>0</v>
      </c>
      <c r="Q10" s="104">
        <v>32</v>
      </c>
      <c r="R10" s="104"/>
      <c r="S10" s="102"/>
      <c r="T10" s="104">
        <v>0</v>
      </c>
      <c r="U10" s="104">
        <v>287</v>
      </c>
      <c r="V10" s="112">
        <v>1735</v>
      </c>
      <c r="W10" s="104">
        <v>45</v>
      </c>
      <c r="X10" s="102">
        <f t="shared" si="0"/>
        <v>3530</v>
      </c>
      <c r="Y10" s="107"/>
    </row>
    <row r="11" spans="1:25">
      <c r="A11" s="78"/>
      <c r="B11" s="108"/>
      <c r="C11" s="99" t="s">
        <v>45</v>
      </c>
      <c r="D11" s="100" t="s">
        <v>42</v>
      </c>
      <c r="E11" s="110">
        <f t="shared" si="1"/>
        <v>5</v>
      </c>
      <c r="F11" s="102">
        <v>123</v>
      </c>
      <c r="G11" s="104">
        <v>0</v>
      </c>
      <c r="H11" s="104">
        <v>1751</v>
      </c>
      <c r="I11" s="104">
        <v>0</v>
      </c>
      <c r="J11" s="111">
        <v>4</v>
      </c>
      <c r="K11" s="102"/>
      <c r="L11" s="104">
        <v>2206</v>
      </c>
      <c r="M11" s="111">
        <v>285</v>
      </c>
      <c r="N11" s="111">
        <v>156</v>
      </c>
      <c r="O11" s="111"/>
      <c r="P11" s="111">
        <v>8</v>
      </c>
      <c r="Q11" s="104">
        <v>0</v>
      </c>
      <c r="R11" s="104"/>
      <c r="S11" s="102"/>
      <c r="T11" s="104">
        <v>26</v>
      </c>
      <c r="U11" s="104">
        <v>207</v>
      </c>
      <c r="V11" s="112">
        <v>0</v>
      </c>
      <c r="W11" s="104">
        <v>194</v>
      </c>
      <c r="X11" s="102">
        <f t="shared" si="0"/>
        <v>4960</v>
      </c>
      <c r="Y11" s="107"/>
    </row>
    <row r="12" spans="1:25" ht="12.75" customHeight="1">
      <c r="A12" s="78"/>
      <c r="B12" s="114"/>
      <c r="C12" s="115"/>
      <c r="D12" s="116" t="s">
        <v>43</v>
      </c>
      <c r="E12" s="110">
        <f t="shared" si="1"/>
        <v>6</v>
      </c>
      <c r="F12" s="102">
        <v>105</v>
      </c>
      <c r="G12" s="104">
        <v>0</v>
      </c>
      <c r="H12" s="104">
        <v>7806</v>
      </c>
      <c r="I12" s="104">
        <v>0</v>
      </c>
      <c r="J12" s="111">
        <v>9</v>
      </c>
      <c r="K12" s="102"/>
      <c r="L12" s="104">
        <v>20968</v>
      </c>
      <c r="M12" s="111">
        <v>686</v>
      </c>
      <c r="N12" s="111">
        <v>2727</v>
      </c>
      <c r="O12" s="111"/>
      <c r="P12" s="111">
        <v>0</v>
      </c>
      <c r="Q12" s="104">
        <v>0</v>
      </c>
      <c r="R12" s="104">
        <v>2200</v>
      </c>
      <c r="S12" s="102"/>
      <c r="T12" s="104">
        <v>2</v>
      </c>
      <c r="U12" s="104">
        <v>8078</v>
      </c>
      <c r="V12" s="112">
        <v>6745</v>
      </c>
      <c r="W12" s="104">
        <v>225</v>
      </c>
      <c r="X12" s="102">
        <f t="shared" si="0"/>
        <v>49551</v>
      </c>
      <c r="Y12" s="107"/>
    </row>
    <row r="13" spans="1:25">
      <c r="A13" s="78"/>
      <c r="B13" s="117" t="s">
        <v>46</v>
      </c>
      <c r="C13" s="118" t="s">
        <v>265</v>
      </c>
      <c r="D13" s="99"/>
      <c r="E13" s="110">
        <f t="shared" si="1"/>
        <v>7</v>
      </c>
      <c r="F13" s="102">
        <v>78</v>
      </c>
      <c r="G13" s="119">
        <v>143</v>
      </c>
      <c r="H13" s="119">
        <v>576</v>
      </c>
      <c r="I13" s="119">
        <v>110</v>
      </c>
      <c r="J13" s="120">
        <v>171</v>
      </c>
      <c r="K13" s="121">
        <v>57</v>
      </c>
      <c r="L13" s="119">
        <v>158</v>
      </c>
      <c r="M13" s="120">
        <v>374</v>
      </c>
      <c r="N13" s="120">
        <v>114</v>
      </c>
      <c r="O13" s="120">
        <v>24</v>
      </c>
      <c r="P13" s="120">
        <v>66</v>
      </c>
      <c r="Q13" s="119">
        <v>908</v>
      </c>
      <c r="R13" s="119">
        <v>115</v>
      </c>
      <c r="S13" s="121"/>
      <c r="T13" s="119">
        <v>45</v>
      </c>
      <c r="U13" s="119">
        <v>432</v>
      </c>
      <c r="V13" s="122">
        <v>370</v>
      </c>
      <c r="W13" s="119">
        <v>94</v>
      </c>
      <c r="X13" s="102">
        <f t="shared" si="0"/>
        <v>3835</v>
      </c>
      <c r="Y13" s="107"/>
    </row>
    <row r="14" spans="1:25" ht="12.75" customHeight="1">
      <c r="A14" s="78"/>
      <c r="B14" s="117" t="s">
        <v>48</v>
      </c>
      <c r="C14" s="123" t="s">
        <v>266</v>
      </c>
      <c r="D14" s="124"/>
      <c r="E14" s="110">
        <f t="shared" si="1"/>
        <v>8</v>
      </c>
      <c r="F14" s="102">
        <v>328</v>
      </c>
      <c r="G14" s="119">
        <v>161</v>
      </c>
      <c r="H14" s="119">
        <v>3153</v>
      </c>
      <c r="I14" s="119">
        <v>492</v>
      </c>
      <c r="J14" s="120">
        <v>850</v>
      </c>
      <c r="K14" s="121">
        <v>19</v>
      </c>
      <c r="L14" s="119">
        <v>3036</v>
      </c>
      <c r="M14" s="120">
        <v>1480</v>
      </c>
      <c r="N14" s="120">
        <v>1325</v>
      </c>
      <c r="O14" s="120">
        <v>367</v>
      </c>
      <c r="P14" s="120">
        <v>12</v>
      </c>
      <c r="Q14" s="119">
        <v>3151</v>
      </c>
      <c r="R14" s="119">
        <v>4620</v>
      </c>
      <c r="S14" s="121"/>
      <c r="T14" s="119">
        <v>118</v>
      </c>
      <c r="U14" s="119">
        <v>2177</v>
      </c>
      <c r="V14" s="122">
        <v>10257</v>
      </c>
      <c r="W14" s="119">
        <v>86</v>
      </c>
      <c r="X14" s="102">
        <f t="shared" si="0"/>
        <v>31632</v>
      </c>
      <c r="Y14" s="107"/>
    </row>
    <row r="15" spans="1:25">
      <c r="A15" s="78"/>
      <c r="B15" s="117"/>
      <c r="C15" s="123" t="s">
        <v>50</v>
      </c>
      <c r="D15" s="124"/>
      <c r="E15" s="110">
        <f t="shared" si="1"/>
        <v>9</v>
      </c>
      <c r="F15" s="102">
        <v>169</v>
      </c>
      <c r="G15" s="104">
        <v>9</v>
      </c>
      <c r="H15" s="104">
        <v>2896</v>
      </c>
      <c r="I15" s="104">
        <v>246</v>
      </c>
      <c r="J15" s="111">
        <v>116</v>
      </c>
      <c r="K15" s="102">
        <v>8</v>
      </c>
      <c r="L15" s="104">
        <v>260</v>
      </c>
      <c r="M15" s="111">
        <v>2439</v>
      </c>
      <c r="N15" s="111">
        <v>4653</v>
      </c>
      <c r="O15" s="111">
        <v>7</v>
      </c>
      <c r="P15" s="111">
        <v>45</v>
      </c>
      <c r="Q15" s="104">
        <v>40</v>
      </c>
      <c r="R15" s="104">
        <v>12850</v>
      </c>
      <c r="S15" s="102">
        <v>8</v>
      </c>
      <c r="T15" s="104">
        <v>3</v>
      </c>
      <c r="U15" s="104">
        <v>2313</v>
      </c>
      <c r="V15" s="112">
        <v>10216</v>
      </c>
      <c r="W15" s="104">
        <v>12</v>
      </c>
      <c r="X15" s="102">
        <f t="shared" si="0"/>
        <v>36290</v>
      </c>
      <c r="Y15" s="107"/>
    </row>
    <row r="16" spans="1:25">
      <c r="A16" s="78"/>
      <c r="B16" s="108"/>
      <c r="C16" s="108" t="s">
        <v>51</v>
      </c>
      <c r="D16" s="125" t="s">
        <v>52</v>
      </c>
      <c r="E16" s="110">
        <f t="shared" si="1"/>
        <v>10</v>
      </c>
      <c r="F16" s="102">
        <v>27</v>
      </c>
      <c r="G16" s="104">
        <v>26</v>
      </c>
      <c r="H16" s="104">
        <v>77</v>
      </c>
      <c r="I16" s="104">
        <v>5</v>
      </c>
      <c r="J16" s="111">
        <v>6</v>
      </c>
      <c r="K16" s="102"/>
      <c r="L16" s="104">
        <v>470</v>
      </c>
      <c r="M16" s="111">
        <v>442</v>
      </c>
      <c r="N16" s="111">
        <v>62</v>
      </c>
      <c r="O16" s="111">
        <v>2</v>
      </c>
      <c r="P16" s="111">
        <v>10</v>
      </c>
      <c r="Q16" s="104">
        <v>18</v>
      </c>
      <c r="R16" s="104"/>
      <c r="S16" s="102"/>
      <c r="T16" s="104">
        <v>7</v>
      </c>
      <c r="U16" s="104">
        <v>996</v>
      </c>
      <c r="V16" s="112">
        <v>0</v>
      </c>
      <c r="W16" s="104">
        <v>4</v>
      </c>
      <c r="X16" s="102">
        <f t="shared" si="0"/>
        <v>2152</v>
      </c>
      <c r="Y16" s="107"/>
    </row>
    <row r="17" spans="1:25">
      <c r="A17" s="78"/>
      <c r="B17" s="108"/>
      <c r="C17" s="108"/>
      <c r="D17" s="124" t="s">
        <v>53</v>
      </c>
      <c r="E17" s="110">
        <f t="shared" si="1"/>
        <v>11</v>
      </c>
      <c r="F17" s="102">
        <v>52</v>
      </c>
      <c r="G17" s="104">
        <v>7</v>
      </c>
      <c r="H17" s="104">
        <v>896</v>
      </c>
      <c r="I17" s="104">
        <v>28</v>
      </c>
      <c r="J17" s="111">
        <v>240</v>
      </c>
      <c r="K17" s="102">
        <v>10</v>
      </c>
      <c r="L17" s="104">
        <v>2265</v>
      </c>
      <c r="M17" s="111">
        <v>225</v>
      </c>
      <c r="N17" s="111">
        <v>234</v>
      </c>
      <c r="O17" s="111"/>
      <c r="P17" s="111">
        <v>4</v>
      </c>
      <c r="Q17" s="104">
        <v>51</v>
      </c>
      <c r="R17" s="104">
        <v>196</v>
      </c>
      <c r="S17" s="102"/>
      <c r="T17" s="104">
        <v>20</v>
      </c>
      <c r="U17" s="104">
        <v>1233</v>
      </c>
      <c r="V17" s="112">
        <v>927</v>
      </c>
      <c r="W17" s="104">
        <v>152</v>
      </c>
      <c r="X17" s="102">
        <f t="shared" si="0"/>
        <v>6540</v>
      </c>
      <c r="Y17" s="107"/>
    </row>
    <row r="18" spans="1:25">
      <c r="A18" s="78"/>
      <c r="B18" s="114"/>
      <c r="C18" s="108"/>
      <c r="D18" s="126" t="s">
        <v>54</v>
      </c>
      <c r="E18" s="110">
        <f t="shared" si="1"/>
        <v>12</v>
      </c>
      <c r="F18" s="102">
        <v>40</v>
      </c>
      <c r="G18" s="104">
        <v>0</v>
      </c>
      <c r="H18" s="104">
        <v>419</v>
      </c>
      <c r="I18" s="104">
        <v>35</v>
      </c>
      <c r="J18" s="111">
        <v>0</v>
      </c>
      <c r="K18" s="102"/>
      <c r="L18" s="104">
        <v>5667</v>
      </c>
      <c r="M18" s="111">
        <v>90</v>
      </c>
      <c r="N18" s="111">
        <v>38</v>
      </c>
      <c r="O18" s="111"/>
      <c r="P18" s="111" t="s">
        <v>267</v>
      </c>
      <c r="Q18" s="104">
        <v>0</v>
      </c>
      <c r="R18" s="104"/>
      <c r="S18" s="102"/>
      <c r="T18" s="104">
        <v>2</v>
      </c>
      <c r="U18" s="104">
        <v>180</v>
      </c>
      <c r="V18" s="112">
        <v>9</v>
      </c>
      <c r="W18" s="104">
        <v>60</v>
      </c>
      <c r="X18" s="102">
        <f t="shared" si="0"/>
        <v>6540</v>
      </c>
      <c r="Y18" s="107"/>
    </row>
    <row r="19" spans="1:25">
      <c r="A19" s="78"/>
      <c r="B19" s="306" t="s">
        <v>268</v>
      </c>
      <c r="C19" s="307"/>
      <c r="D19" s="308"/>
      <c r="E19" s="110"/>
      <c r="F19" s="127">
        <f t="shared" ref="F19:W19" si="2">SUM(F7:F18)</f>
        <v>2324</v>
      </c>
      <c r="G19" s="127">
        <f t="shared" si="2"/>
        <v>394</v>
      </c>
      <c r="H19" s="127">
        <f t="shared" si="2"/>
        <v>19252</v>
      </c>
      <c r="I19" s="127">
        <f>SUM(I7:I18)</f>
        <v>1008</v>
      </c>
      <c r="J19" s="127">
        <f t="shared" si="2"/>
        <v>2940</v>
      </c>
      <c r="K19" s="127">
        <f t="shared" si="2"/>
        <v>252</v>
      </c>
      <c r="L19" s="128">
        <f>SUM(L7:L18)</f>
        <v>35030</v>
      </c>
      <c r="M19" s="128">
        <f>SUM(M7:M18)</f>
        <v>7156</v>
      </c>
      <c r="N19" s="128">
        <f>SUM(N7:N18)</f>
        <v>10520</v>
      </c>
      <c r="O19" s="127">
        <f t="shared" si="2"/>
        <v>520</v>
      </c>
      <c r="P19" s="127">
        <f t="shared" si="2"/>
        <v>287</v>
      </c>
      <c r="Q19" s="128">
        <f>SUM(Q7:Q18)</f>
        <v>5485</v>
      </c>
      <c r="R19" s="128">
        <f>SUM(R7:R18)</f>
        <v>20059</v>
      </c>
      <c r="S19" s="127">
        <f t="shared" si="2"/>
        <v>24</v>
      </c>
      <c r="T19" s="127">
        <f t="shared" si="2"/>
        <v>359</v>
      </c>
      <c r="U19" s="128">
        <f>SUM(U7:U18)</f>
        <v>16652</v>
      </c>
      <c r="V19" s="127">
        <f t="shared" si="2"/>
        <v>35033</v>
      </c>
      <c r="W19" s="127">
        <f t="shared" si="2"/>
        <v>1081</v>
      </c>
      <c r="X19" s="127">
        <f>SUM(X7:X18)</f>
        <v>158376</v>
      </c>
      <c r="Y19" s="107"/>
    </row>
    <row r="20" spans="1:25">
      <c r="A20" s="78"/>
      <c r="B20" s="118" t="s">
        <v>55</v>
      </c>
      <c r="C20" s="118" t="s">
        <v>56</v>
      </c>
      <c r="D20" s="126"/>
      <c r="E20" s="110">
        <f>E18+1</f>
        <v>13</v>
      </c>
      <c r="F20" s="102">
        <v>0</v>
      </c>
      <c r="G20" s="104">
        <v>0</v>
      </c>
      <c r="H20" s="104">
        <v>290</v>
      </c>
      <c r="I20" s="104"/>
      <c r="J20" s="111">
        <v>4</v>
      </c>
      <c r="K20" s="102">
        <v>0</v>
      </c>
      <c r="L20" s="104">
        <v>0</v>
      </c>
      <c r="M20" s="111">
        <v>33</v>
      </c>
      <c r="N20" s="111">
        <v>5</v>
      </c>
      <c r="O20" s="111"/>
      <c r="P20" s="111">
        <v>0</v>
      </c>
      <c r="Q20" s="104">
        <v>0</v>
      </c>
      <c r="R20" s="104"/>
      <c r="S20" s="102"/>
      <c r="T20" s="104">
        <v>2</v>
      </c>
      <c r="U20" s="113"/>
      <c r="V20" s="112">
        <v>875</v>
      </c>
      <c r="W20" s="104"/>
      <c r="X20" s="102">
        <f t="shared" ref="X20:X34" si="3">SUM(F20:W20)</f>
        <v>1209</v>
      </c>
      <c r="Y20" s="107"/>
    </row>
    <row r="21" spans="1:25">
      <c r="A21" s="78"/>
      <c r="B21" s="117"/>
      <c r="C21" s="118" t="s">
        <v>57</v>
      </c>
      <c r="D21" s="126"/>
      <c r="E21" s="110">
        <f t="shared" si="1"/>
        <v>14</v>
      </c>
      <c r="F21" s="102">
        <v>0</v>
      </c>
      <c r="G21" s="104">
        <v>0</v>
      </c>
      <c r="H21" s="104">
        <v>108</v>
      </c>
      <c r="I21" s="104"/>
      <c r="J21" s="111">
        <v>0</v>
      </c>
      <c r="K21" s="102">
        <v>0</v>
      </c>
      <c r="L21" s="104">
        <v>0</v>
      </c>
      <c r="M21" s="111">
        <v>54</v>
      </c>
      <c r="N21" s="111">
        <v>5</v>
      </c>
      <c r="O21" s="111"/>
      <c r="P21" s="111">
        <v>5</v>
      </c>
      <c r="Q21" s="104">
        <v>0</v>
      </c>
      <c r="R21" s="104"/>
      <c r="S21" s="102"/>
      <c r="T21" s="104">
        <v>1</v>
      </c>
      <c r="U21" s="104">
        <v>9</v>
      </c>
      <c r="V21" s="112">
        <v>228</v>
      </c>
      <c r="W21" s="104"/>
      <c r="X21" s="102">
        <f t="shared" si="3"/>
        <v>410</v>
      </c>
      <c r="Y21" s="107"/>
    </row>
    <row r="22" spans="1:25">
      <c r="A22" s="78"/>
      <c r="B22" s="129"/>
      <c r="C22" s="123" t="s">
        <v>58</v>
      </c>
      <c r="D22" s="124"/>
      <c r="E22" s="110">
        <f t="shared" si="1"/>
        <v>15</v>
      </c>
      <c r="F22" s="102">
        <v>15</v>
      </c>
      <c r="G22" s="104">
        <v>0</v>
      </c>
      <c r="H22" s="104">
        <v>141</v>
      </c>
      <c r="I22" s="104">
        <v>8</v>
      </c>
      <c r="J22" s="111">
        <v>12</v>
      </c>
      <c r="K22" s="102">
        <v>0</v>
      </c>
      <c r="L22" s="104">
        <v>0</v>
      </c>
      <c r="M22" s="111">
        <v>41</v>
      </c>
      <c r="N22" s="111">
        <v>10</v>
      </c>
      <c r="O22" s="111">
        <v>7</v>
      </c>
      <c r="P22" s="111">
        <v>18</v>
      </c>
      <c r="Q22" s="104">
        <v>17</v>
      </c>
      <c r="R22" s="104"/>
      <c r="S22" s="102"/>
      <c r="T22" s="104">
        <v>13</v>
      </c>
      <c r="U22" s="104"/>
      <c r="V22" s="112">
        <v>327</v>
      </c>
      <c r="W22" s="104">
        <v>7</v>
      </c>
      <c r="X22" s="102">
        <f t="shared" si="3"/>
        <v>616</v>
      </c>
      <c r="Y22" s="107"/>
    </row>
    <row r="23" spans="1:25">
      <c r="A23" s="78"/>
      <c r="B23" s="98" t="s">
        <v>59</v>
      </c>
      <c r="C23" s="116" t="s">
        <v>60</v>
      </c>
      <c r="D23" s="100" t="s">
        <v>61</v>
      </c>
      <c r="E23" s="110">
        <f t="shared" si="1"/>
        <v>16</v>
      </c>
      <c r="F23" s="102">
        <v>0</v>
      </c>
      <c r="G23" s="104">
        <v>16</v>
      </c>
      <c r="H23" s="104">
        <v>19</v>
      </c>
      <c r="I23" s="104"/>
      <c r="J23" s="111">
        <v>20</v>
      </c>
      <c r="K23" s="102"/>
      <c r="L23" s="104">
        <v>8</v>
      </c>
      <c r="M23" s="111">
        <v>7</v>
      </c>
      <c r="N23" s="111">
        <v>4</v>
      </c>
      <c r="O23" s="111"/>
      <c r="P23" s="111">
        <v>3</v>
      </c>
      <c r="Q23" s="104">
        <v>27</v>
      </c>
      <c r="R23" s="104">
        <v>12</v>
      </c>
      <c r="S23" s="102"/>
      <c r="T23" s="104">
        <v>4</v>
      </c>
      <c r="U23" s="104">
        <v>10</v>
      </c>
      <c r="V23" s="112">
        <v>82</v>
      </c>
      <c r="W23" s="104">
        <v>3</v>
      </c>
      <c r="X23" s="102">
        <f t="shared" si="3"/>
        <v>215</v>
      </c>
      <c r="Y23" s="107"/>
    </row>
    <row r="24" spans="1:25">
      <c r="A24" s="78"/>
      <c r="B24" s="117"/>
      <c r="C24" s="116" t="s">
        <v>62</v>
      </c>
      <c r="D24" s="124" t="s">
        <v>61</v>
      </c>
      <c r="E24" s="110">
        <f t="shared" si="1"/>
        <v>17</v>
      </c>
      <c r="F24" s="102">
        <v>0</v>
      </c>
      <c r="G24" s="104">
        <v>0</v>
      </c>
      <c r="H24" s="104">
        <v>5</v>
      </c>
      <c r="I24" s="104"/>
      <c r="J24" s="111">
        <v>6</v>
      </c>
      <c r="K24" s="102"/>
      <c r="L24" s="104">
        <v>0</v>
      </c>
      <c r="M24" s="111">
        <v>2</v>
      </c>
      <c r="N24" s="111">
        <v>1</v>
      </c>
      <c r="O24" s="111"/>
      <c r="P24" s="111">
        <v>0</v>
      </c>
      <c r="Q24" s="104">
        <v>4</v>
      </c>
      <c r="R24" s="104">
        <v>3</v>
      </c>
      <c r="S24" s="102"/>
      <c r="T24" s="104">
        <v>0</v>
      </c>
      <c r="U24" s="104">
        <v>0</v>
      </c>
      <c r="V24" s="112">
        <v>24</v>
      </c>
      <c r="W24" s="104"/>
      <c r="X24" s="102">
        <f t="shared" si="3"/>
        <v>45</v>
      </c>
      <c r="Y24" s="107"/>
    </row>
    <row r="25" spans="1:25">
      <c r="A25" s="78"/>
      <c r="B25" s="117"/>
      <c r="C25" s="130"/>
      <c r="D25" s="126" t="s">
        <v>63</v>
      </c>
      <c r="E25" s="110">
        <f t="shared" si="1"/>
        <v>18</v>
      </c>
      <c r="F25" s="102">
        <v>0</v>
      </c>
      <c r="G25" s="104">
        <v>0</v>
      </c>
      <c r="H25" s="104">
        <v>4</v>
      </c>
      <c r="I25" s="104"/>
      <c r="J25" s="111"/>
      <c r="K25" s="102"/>
      <c r="L25" s="104">
        <v>0</v>
      </c>
      <c r="M25" s="111">
        <v>2</v>
      </c>
      <c r="N25" s="111">
        <v>2</v>
      </c>
      <c r="O25" s="111"/>
      <c r="P25" s="111">
        <v>0</v>
      </c>
      <c r="Q25" s="104">
        <v>1</v>
      </c>
      <c r="R25" s="104">
        <v>3</v>
      </c>
      <c r="S25" s="102"/>
      <c r="T25" s="104">
        <v>0</v>
      </c>
      <c r="U25" s="104">
        <v>0</v>
      </c>
      <c r="V25" s="112">
        <v>10</v>
      </c>
      <c r="W25" s="104"/>
      <c r="X25" s="102">
        <f t="shared" si="3"/>
        <v>22</v>
      </c>
      <c r="Y25" s="107"/>
    </row>
    <row r="26" spans="1:25">
      <c r="A26" s="78"/>
      <c r="B26" s="117"/>
      <c r="C26" s="131" t="s">
        <v>269</v>
      </c>
      <c r="D26" s="124"/>
      <c r="E26" s="110">
        <f t="shared" si="1"/>
        <v>19</v>
      </c>
      <c r="F26" s="102">
        <v>0</v>
      </c>
      <c r="G26" s="119">
        <v>0</v>
      </c>
      <c r="H26" s="119">
        <v>0</v>
      </c>
      <c r="I26" s="119">
        <v>3</v>
      </c>
      <c r="J26" s="120"/>
      <c r="K26" s="121">
        <v>0</v>
      </c>
      <c r="L26" s="119">
        <v>0</v>
      </c>
      <c r="M26" s="120">
        <v>0</v>
      </c>
      <c r="N26" s="120">
        <v>0</v>
      </c>
      <c r="O26" s="120"/>
      <c r="P26" s="120">
        <v>0</v>
      </c>
      <c r="Q26" s="119">
        <v>17</v>
      </c>
      <c r="R26" s="119">
        <v>0</v>
      </c>
      <c r="S26" s="121"/>
      <c r="T26" s="119">
        <v>0</v>
      </c>
      <c r="U26" s="119">
        <v>0</v>
      </c>
      <c r="V26" s="122">
        <v>0</v>
      </c>
      <c r="W26" s="119">
        <v>11</v>
      </c>
      <c r="X26" s="102">
        <f t="shared" si="3"/>
        <v>31</v>
      </c>
      <c r="Y26" s="107"/>
    </row>
    <row r="27" spans="1:25">
      <c r="A27" s="78"/>
      <c r="B27" s="108"/>
      <c r="C27" s="108" t="s">
        <v>64</v>
      </c>
      <c r="D27" s="132" t="s">
        <v>65</v>
      </c>
      <c r="E27" s="110">
        <f t="shared" si="1"/>
        <v>20</v>
      </c>
      <c r="F27" s="102">
        <v>7</v>
      </c>
      <c r="G27" s="104">
        <v>3</v>
      </c>
      <c r="H27" s="104">
        <v>18</v>
      </c>
      <c r="I27" s="104">
        <v>0</v>
      </c>
      <c r="J27" s="111">
        <v>19</v>
      </c>
      <c r="K27" s="102">
        <v>4</v>
      </c>
      <c r="L27" s="104">
        <v>0</v>
      </c>
      <c r="M27" s="111">
        <v>13</v>
      </c>
      <c r="N27" s="111">
        <v>4</v>
      </c>
      <c r="O27" s="111"/>
      <c r="P27" s="111">
        <v>9</v>
      </c>
      <c r="Q27" s="104">
        <v>12</v>
      </c>
      <c r="R27" s="104"/>
      <c r="S27" s="102"/>
      <c r="T27" s="104">
        <v>4</v>
      </c>
      <c r="U27" s="104">
        <v>6</v>
      </c>
      <c r="V27" s="112">
        <v>68</v>
      </c>
      <c r="W27" s="104">
        <v>2</v>
      </c>
      <c r="X27" s="102">
        <f t="shared" si="3"/>
        <v>169</v>
      </c>
      <c r="Y27" s="107"/>
    </row>
    <row r="28" spans="1:25">
      <c r="A28" s="78"/>
      <c r="B28" s="108"/>
      <c r="C28" s="114"/>
      <c r="D28" s="100" t="s">
        <v>66</v>
      </c>
      <c r="E28" s="110">
        <f t="shared" si="1"/>
        <v>21</v>
      </c>
      <c r="F28" s="102">
        <v>5</v>
      </c>
      <c r="G28" s="104">
        <v>42</v>
      </c>
      <c r="H28" s="104">
        <v>93</v>
      </c>
      <c r="I28" s="104">
        <v>23</v>
      </c>
      <c r="J28" s="111">
        <v>107</v>
      </c>
      <c r="K28" s="102"/>
      <c r="L28" s="104">
        <v>64</v>
      </c>
      <c r="M28" s="111">
        <v>3</v>
      </c>
      <c r="N28" s="111">
        <v>3</v>
      </c>
      <c r="O28" s="111">
        <v>1</v>
      </c>
      <c r="P28" s="111">
        <v>14</v>
      </c>
      <c r="Q28" s="104">
        <v>10</v>
      </c>
      <c r="R28" s="104">
        <v>71</v>
      </c>
      <c r="S28" s="102"/>
      <c r="T28" s="104">
        <v>9</v>
      </c>
      <c r="U28" s="104">
        <v>85</v>
      </c>
      <c r="V28" s="112">
        <v>45</v>
      </c>
      <c r="W28" s="104">
        <v>6</v>
      </c>
      <c r="X28" s="102">
        <f t="shared" si="3"/>
        <v>581</v>
      </c>
      <c r="Y28" s="107"/>
    </row>
    <row r="29" spans="1:25">
      <c r="A29" s="78"/>
      <c r="B29" s="108"/>
      <c r="C29" s="98" t="s">
        <v>67</v>
      </c>
      <c r="D29" s="133" t="s">
        <v>134</v>
      </c>
      <c r="E29" s="110">
        <f t="shared" si="1"/>
        <v>22</v>
      </c>
      <c r="F29" s="102">
        <v>2</v>
      </c>
      <c r="G29" s="104">
        <v>3</v>
      </c>
      <c r="H29" s="104">
        <v>6</v>
      </c>
      <c r="I29" s="104">
        <v>0</v>
      </c>
      <c r="J29" s="111">
        <v>16</v>
      </c>
      <c r="K29" s="102"/>
      <c r="L29" s="104">
        <v>31</v>
      </c>
      <c r="M29" s="111">
        <v>0</v>
      </c>
      <c r="N29" s="111">
        <v>8</v>
      </c>
      <c r="O29" s="111"/>
      <c r="P29" s="111">
        <v>1</v>
      </c>
      <c r="Q29" s="104">
        <v>7</v>
      </c>
      <c r="R29" s="104">
        <v>42</v>
      </c>
      <c r="S29" s="102"/>
      <c r="T29" s="104">
        <v>0</v>
      </c>
      <c r="U29" s="104">
        <v>35</v>
      </c>
      <c r="V29" s="112">
        <v>25</v>
      </c>
      <c r="W29" s="104">
        <v>8</v>
      </c>
      <c r="X29" s="102">
        <f t="shared" si="3"/>
        <v>184</v>
      </c>
      <c r="Y29" s="107"/>
    </row>
    <row r="30" spans="1:25">
      <c r="A30" s="78"/>
      <c r="B30" s="108"/>
      <c r="C30" s="108"/>
      <c r="D30" s="133" t="s">
        <v>135</v>
      </c>
      <c r="E30" s="110">
        <f t="shared" si="1"/>
        <v>23</v>
      </c>
      <c r="F30" s="102">
        <v>0</v>
      </c>
      <c r="G30" s="104">
        <v>0</v>
      </c>
      <c r="H30" s="104">
        <v>0</v>
      </c>
      <c r="I30" s="104">
        <v>0</v>
      </c>
      <c r="J30" s="111">
        <v>0</v>
      </c>
      <c r="K30" s="102"/>
      <c r="L30" s="104">
        <v>0</v>
      </c>
      <c r="M30" s="111">
        <v>0</v>
      </c>
      <c r="N30" s="111">
        <v>0</v>
      </c>
      <c r="O30" s="111"/>
      <c r="P30" s="111">
        <v>1</v>
      </c>
      <c r="Q30" s="104">
        <v>0</v>
      </c>
      <c r="R30" s="104"/>
      <c r="S30" s="102"/>
      <c r="T30" s="104">
        <v>0</v>
      </c>
      <c r="U30" s="104">
        <v>0</v>
      </c>
      <c r="V30" s="112">
        <v>0</v>
      </c>
      <c r="W30" s="104"/>
      <c r="X30" s="102">
        <f t="shared" si="3"/>
        <v>1</v>
      </c>
      <c r="Y30" s="107"/>
    </row>
    <row r="31" spans="1:25">
      <c r="A31" s="78"/>
      <c r="B31" s="108"/>
      <c r="C31" s="108"/>
      <c r="D31" s="133" t="s">
        <v>136</v>
      </c>
      <c r="E31" s="110">
        <f t="shared" si="1"/>
        <v>24</v>
      </c>
      <c r="F31" s="102">
        <v>0</v>
      </c>
      <c r="G31" s="104">
        <v>0</v>
      </c>
      <c r="H31" s="104">
        <v>0</v>
      </c>
      <c r="I31" s="104">
        <v>0</v>
      </c>
      <c r="J31" s="111">
        <v>0</v>
      </c>
      <c r="K31" s="102"/>
      <c r="L31" s="104">
        <v>1</v>
      </c>
      <c r="M31" s="111">
        <v>0</v>
      </c>
      <c r="N31" s="111">
        <v>0</v>
      </c>
      <c r="O31" s="111"/>
      <c r="P31" s="111">
        <v>1</v>
      </c>
      <c r="Q31" s="104">
        <v>0</v>
      </c>
      <c r="R31" s="104"/>
      <c r="S31" s="102"/>
      <c r="T31" s="104">
        <v>0</v>
      </c>
      <c r="U31" s="104">
        <v>0</v>
      </c>
      <c r="V31" s="112">
        <v>0</v>
      </c>
      <c r="W31" s="104"/>
      <c r="X31" s="102">
        <f t="shared" si="3"/>
        <v>2</v>
      </c>
      <c r="Y31" s="107"/>
    </row>
    <row r="32" spans="1:25">
      <c r="A32" s="78"/>
      <c r="B32" s="118" t="s">
        <v>71</v>
      </c>
      <c r="C32" s="99"/>
      <c r="D32" s="134" t="s">
        <v>72</v>
      </c>
      <c r="E32" s="110">
        <f t="shared" si="1"/>
        <v>25</v>
      </c>
      <c r="F32" s="102">
        <v>2</v>
      </c>
      <c r="G32" s="104">
        <v>1</v>
      </c>
      <c r="H32" s="104">
        <v>21</v>
      </c>
      <c r="I32" s="104"/>
      <c r="J32" s="111">
        <v>14</v>
      </c>
      <c r="K32" s="102"/>
      <c r="L32" s="104">
        <v>6</v>
      </c>
      <c r="M32" s="111">
        <v>12</v>
      </c>
      <c r="N32" s="111">
        <v>11</v>
      </c>
      <c r="O32" s="111"/>
      <c r="P32" s="111">
        <v>0</v>
      </c>
      <c r="Q32" s="104">
        <v>7</v>
      </c>
      <c r="R32" s="104">
        <v>4</v>
      </c>
      <c r="S32" s="102"/>
      <c r="T32" s="104">
        <v>5</v>
      </c>
      <c r="U32" s="104"/>
      <c r="V32" s="111">
        <v>11</v>
      </c>
      <c r="W32" s="104">
        <v>12</v>
      </c>
      <c r="X32" s="102">
        <f t="shared" si="3"/>
        <v>106</v>
      </c>
      <c r="Y32" s="107"/>
    </row>
    <row r="33" spans="1:25">
      <c r="A33" s="78"/>
      <c r="B33" s="117"/>
      <c r="C33" s="115"/>
      <c r="D33" s="134" t="s">
        <v>73</v>
      </c>
      <c r="E33" s="110">
        <f t="shared" si="1"/>
        <v>26</v>
      </c>
      <c r="F33" s="102">
        <v>4</v>
      </c>
      <c r="G33" s="104">
        <v>1</v>
      </c>
      <c r="H33" s="104">
        <v>13</v>
      </c>
      <c r="I33" s="104"/>
      <c r="J33" s="111"/>
      <c r="K33" s="102"/>
      <c r="L33" s="104">
        <v>16</v>
      </c>
      <c r="M33" s="111">
        <v>5</v>
      </c>
      <c r="N33" s="111">
        <v>14</v>
      </c>
      <c r="O33" s="111"/>
      <c r="P33" s="111">
        <v>0</v>
      </c>
      <c r="Q33" s="104">
        <v>7</v>
      </c>
      <c r="R33" s="104">
        <v>4</v>
      </c>
      <c r="S33" s="102"/>
      <c r="T33" s="104">
        <v>5</v>
      </c>
      <c r="U33" s="104"/>
      <c r="V33" s="111">
        <v>21</v>
      </c>
      <c r="W33" s="104">
        <v>12</v>
      </c>
      <c r="X33" s="102">
        <f t="shared" si="3"/>
        <v>102</v>
      </c>
      <c r="Y33" s="107"/>
    </row>
    <row r="34" spans="1:25">
      <c r="A34" s="78"/>
      <c r="B34" s="123" t="s">
        <v>74</v>
      </c>
      <c r="C34" s="134"/>
      <c r="D34" s="134" t="s">
        <v>75</v>
      </c>
      <c r="E34" s="110">
        <f t="shared" si="1"/>
        <v>27</v>
      </c>
      <c r="F34" s="102">
        <v>0</v>
      </c>
      <c r="G34" s="135">
        <v>1</v>
      </c>
      <c r="H34" s="135">
        <v>3</v>
      </c>
      <c r="I34" s="135">
        <v>3</v>
      </c>
      <c r="J34" s="136">
        <v>1</v>
      </c>
      <c r="K34" s="136"/>
      <c r="L34" s="135">
        <v>1</v>
      </c>
      <c r="M34" s="136">
        <v>4</v>
      </c>
      <c r="N34" s="136">
        <v>1</v>
      </c>
      <c r="O34" s="136"/>
      <c r="P34" s="136">
        <v>0</v>
      </c>
      <c r="Q34" s="135">
        <v>0</v>
      </c>
      <c r="R34" s="135">
        <v>0</v>
      </c>
      <c r="S34" s="136"/>
      <c r="T34" s="135">
        <v>1</v>
      </c>
      <c r="U34" s="135"/>
      <c r="V34" s="136">
        <v>2</v>
      </c>
      <c r="W34" s="135">
        <v>2</v>
      </c>
      <c r="X34" s="102">
        <f t="shared" si="3"/>
        <v>19</v>
      </c>
      <c r="Y34" s="107"/>
    </row>
    <row r="35" spans="1:25">
      <c r="A35" s="78"/>
      <c r="B35" s="98" t="s">
        <v>76</v>
      </c>
      <c r="C35" s="78" t="s">
        <v>77</v>
      </c>
      <c r="D35" s="134"/>
      <c r="E35" s="137">
        <f>E34+1</f>
        <v>28</v>
      </c>
      <c r="F35" s="111"/>
      <c r="G35" s="111"/>
      <c r="H35" s="104"/>
      <c r="I35" s="111"/>
      <c r="J35" s="104"/>
      <c r="K35" s="111"/>
      <c r="L35" s="138"/>
      <c r="M35" s="139"/>
      <c r="N35" s="139"/>
      <c r="O35" s="111"/>
      <c r="P35" s="139"/>
      <c r="Q35" s="140"/>
      <c r="R35" s="141"/>
      <c r="S35" s="111"/>
      <c r="T35" s="142"/>
      <c r="U35" s="140"/>
      <c r="V35" s="111"/>
      <c r="W35" s="111"/>
      <c r="X35" s="111"/>
      <c r="Y35" s="107"/>
    </row>
    <row r="36" spans="1:25">
      <c r="A36" s="78"/>
      <c r="B36" s="108"/>
      <c r="C36" s="118" t="s">
        <v>84</v>
      </c>
      <c r="D36" s="134"/>
      <c r="E36" s="143">
        <f>E35+1</f>
        <v>29</v>
      </c>
      <c r="F36" s="144" t="s">
        <v>88</v>
      </c>
      <c r="G36" s="144" t="s">
        <v>86</v>
      </c>
      <c r="H36" s="145" t="s">
        <v>86</v>
      </c>
      <c r="I36" s="144"/>
      <c r="J36" s="144" t="s">
        <v>86</v>
      </c>
      <c r="K36" s="144"/>
      <c r="L36" s="145" t="s">
        <v>86</v>
      </c>
      <c r="M36" s="144" t="s">
        <v>86</v>
      </c>
      <c r="N36" s="144" t="s">
        <v>155</v>
      </c>
      <c r="O36" s="144"/>
      <c r="P36" s="144" t="s">
        <v>86</v>
      </c>
      <c r="Q36" s="145" t="s">
        <v>86</v>
      </c>
      <c r="R36" s="145" t="s">
        <v>86</v>
      </c>
      <c r="S36" s="144"/>
      <c r="T36" s="144" t="s">
        <v>86</v>
      </c>
      <c r="U36" s="145"/>
      <c r="V36" s="144" t="s">
        <v>86</v>
      </c>
      <c r="W36" s="104" t="s">
        <v>86</v>
      </c>
      <c r="X36" s="111"/>
      <c r="Y36" s="107"/>
    </row>
    <row r="37" spans="1:25">
      <c r="A37" s="78"/>
      <c r="B37" s="108"/>
      <c r="C37" s="123" t="s">
        <v>89</v>
      </c>
      <c r="D37" s="134"/>
      <c r="E37" s="143">
        <f>E36+1</f>
        <v>30</v>
      </c>
      <c r="F37" s="139" t="s">
        <v>92</v>
      </c>
      <c r="G37" s="139" t="s">
        <v>90</v>
      </c>
      <c r="H37" s="140" t="s">
        <v>90</v>
      </c>
      <c r="I37" s="139"/>
      <c r="J37" s="139" t="s">
        <v>90</v>
      </c>
      <c r="K37" s="139" t="s">
        <v>93</v>
      </c>
      <c r="L37" s="140" t="s">
        <v>90</v>
      </c>
      <c r="M37" s="139" t="s">
        <v>157</v>
      </c>
      <c r="N37" s="139" t="s">
        <v>90</v>
      </c>
      <c r="O37" s="139"/>
      <c r="P37" s="139" t="s">
        <v>90</v>
      </c>
      <c r="Q37" s="140" t="s">
        <v>90</v>
      </c>
      <c r="R37" s="140" t="s">
        <v>91</v>
      </c>
      <c r="S37" s="139"/>
      <c r="T37" s="139" t="s">
        <v>90</v>
      </c>
      <c r="U37" s="140"/>
      <c r="V37" s="139" t="s">
        <v>93</v>
      </c>
      <c r="W37" s="140" t="s">
        <v>270</v>
      </c>
      <c r="X37" s="111"/>
      <c r="Y37" s="107"/>
    </row>
    <row r="38" spans="1:25">
      <c r="A38" s="78"/>
      <c r="B38" s="146"/>
      <c r="C38" s="98" t="s">
        <v>94</v>
      </c>
      <c r="D38" s="133" t="s">
        <v>95</v>
      </c>
      <c r="E38" s="143">
        <f>E37+1</f>
        <v>31</v>
      </c>
      <c r="F38" s="147" t="s">
        <v>271</v>
      </c>
      <c r="G38" s="147" t="s">
        <v>271</v>
      </c>
      <c r="H38" s="147" t="s">
        <v>271</v>
      </c>
      <c r="I38" s="148"/>
      <c r="J38" s="147" t="s">
        <v>271</v>
      </c>
      <c r="K38" s="148" t="s">
        <v>271</v>
      </c>
      <c r="L38" s="110" t="s">
        <v>271</v>
      </c>
      <c r="M38" s="149" t="s">
        <v>271</v>
      </c>
      <c r="N38" s="149" t="s">
        <v>272</v>
      </c>
      <c r="O38" s="147"/>
      <c r="P38" s="147" t="s">
        <v>271</v>
      </c>
      <c r="Q38" s="110" t="s">
        <v>271</v>
      </c>
      <c r="R38" s="147" t="s">
        <v>273</v>
      </c>
      <c r="S38" s="148" t="s">
        <v>273</v>
      </c>
      <c r="T38" s="147" t="s">
        <v>273</v>
      </c>
      <c r="U38" s="110"/>
      <c r="V38" s="147" t="s">
        <v>273</v>
      </c>
      <c r="W38" s="147" t="s">
        <v>271</v>
      </c>
      <c r="X38" s="148"/>
      <c r="Y38" s="91"/>
    </row>
    <row r="39" spans="1:25">
      <c r="A39" s="78"/>
      <c r="B39" s="146"/>
      <c r="C39" s="108"/>
      <c r="D39" s="133" t="s">
        <v>96</v>
      </c>
      <c r="E39" s="143">
        <f t="shared" ref="E39:E63" si="4">E38+1</f>
        <v>32</v>
      </c>
      <c r="F39" s="147" t="s">
        <v>273</v>
      </c>
      <c r="G39" s="147" t="s">
        <v>271</v>
      </c>
      <c r="H39" s="147" t="s">
        <v>273</v>
      </c>
      <c r="I39" s="147"/>
      <c r="J39" s="147" t="s">
        <v>273</v>
      </c>
      <c r="K39" s="147" t="s">
        <v>273</v>
      </c>
      <c r="L39" s="110" t="s">
        <v>273</v>
      </c>
      <c r="M39" s="149" t="s">
        <v>271</v>
      </c>
      <c r="N39" s="149" t="s">
        <v>272</v>
      </c>
      <c r="O39" s="147"/>
      <c r="P39" s="147" t="s">
        <v>271</v>
      </c>
      <c r="Q39" s="110" t="s">
        <v>273</v>
      </c>
      <c r="R39" s="147" t="s">
        <v>271</v>
      </c>
      <c r="S39" s="147" t="s">
        <v>273</v>
      </c>
      <c r="T39" s="147" t="s">
        <v>271</v>
      </c>
      <c r="U39" s="110"/>
      <c r="V39" s="147" t="s">
        <v>271</v>
      </c>
      <c r="W39" s="150" t="s">
        <v>273</v>
      </c>
      <c r="X39" s="147"/>
      <c r="Y39" s="91"/>
    </row>
    <row r="40" spans="1:25">
      <c r="A40" s="78"/>
      <c r="B40" s="146"/>
      <c r="C40" s="108"/>
      <c r="D40" s="133" t="s">
        <v>97</v>
      </c>
      <c r="E40" s="143">
        <f t="shared" si="4"/>
        <v>33</v>
      </c>
      <c r="F40" s="147" t="s">
        <v>271</v>
      </c>
      <c r="G40" s="147" t="s">
        <v>271</v>
      </c>
      <c r="H40" s="147" t="s">
        <v>271</v>
      </c>
      <c r="I40" s="147"/>
      <c r="J40" s="147" t="s">
        <v>271</v>
      </c>
      <c r="K40" s="147" t="s">
        <v>271</v>
      </c>
      <c r="L40" s="110" t="s">
        <v>271</v>
      </c>
      <c r="M40" s="149" t="s">
        <v>271</v>
      </c>
      <c r="N40" s="149" t="s">
        <v>272</v>
      </c>
      <c r="O40" s="147"/>
      <c r="P40" s="147" t="s">
        <v>271</v>
      </c>
      <c r="Q40" s="110" t="s">
        <v>271</v>
      </c>
      <c r="R40" s="147" t="s">
        <v>271</v>
      </c>
      <c r="S40" s="147" t="s">
        <v>273</v>
      </c>
      <c r="T40" s="147" t="s">
        <v>271</v>
      </c>
      <c r="U40" s="110"/>
      <c r="V40" s="147" t="s">
        <v>271</v>
      </c>
      <c r="W40" s="147" t="s">
        <v>271</v>
      </c>
      <c r="X40" s="147"/>
      <c r="Y40" s="91"/>
    </row>
    <row r="41" spans="1:25">
      <c r="A41" s="78"/>
      <c r="B41" s="146"/>
      <c r="C41" s="108"/>
      <c r="D41" s="133" t="s">
        <v>98</v>
      </c>
      <c r="E41" s="143">
        <f t="shared" si="4"/>
        <v>34</v>
      </c>
      <c r="F41" s="147" t="s">
        <v>271</v>
      </c>
      <c r="G41" s="147" t="s">
        <v>271</v>
      </c>
      <c r="H41" s="147" t="s">
        <v>273</v>
      </c>
      <c r="I41" s="147"/>
      <c r="J41" s="147" t="s">
        <v>271</v>
      </c>
      <c r="K41" s="147" t="s">
        <v>271</v>
      </c>
      <c r="L41" s="110" t="s">
        <v>271</v>
      </c>
      <c r="M41" s="149" t="s">
        <v>271</v>
      </c>
      <c r="N41" s="149" t="s">
        <v>272</v>
      </c>
      <c r="O41" s="147"/>
      <c r="P41" s="147" t="s">
        <v>271</v>
      </c>
      <c r="Q41" s="110" t="s">
        <v>271</v>
      </c>
      <c r="R41" s="147" t="s">
        <v>271</v>
      </c>
      <c r="S41" s="147"/>
      <c r="T41" s="147" t="s">
        <v>271</v>
      </c>
      <c r="U41" s="110"/>
      <c r="V41" s="147" t="s">
        <v>271</v>
      </c>
      <c r="W41" s="147" t="s">
        <v>271</v>
      </c>
      <c r="X41" s="147"/>
      <c r="Y41" s="91"/>
    </row>
    <row r="42" spans="1:25">
      <c r="A42" s="78"/>
      <c r="B42" s="146"/>
      <c r="C42" s="114"/>
      <c r="D42" s="133" t="s">
        <v>99</v>
      </c>
      <c r="E42" s="143">
        <f t="shared" si="4"/>
        <v>35</v>
      </c>
      <c r="F42" s="147" t="s">
        <v>271</v>
      </c>
      <c r="G42" s="147" t="s">
        <v>271</v>
      </c>
      <c r="H42" s="147" t="s">
        <v>271</v>
      </c>
      <c r="I42" s="147"/>
      <c r="J42" s="147" t="s">
        <v>271</v>
      </c>
      <c r="K42" s="147" t="s">
        <v>271</v>
      </c>
      <c r="L42" s="110" t="s">
        <v>273</v>
      </c>
      <c r="M42" s="149" t="s">
        <v>271</v>
      </c>
      <c r="N42" s="149" t="s">
        <v>272</v>
      </c>
      <c r="O42" s="147"/>
      <c r="P42" s="147" t="s">
        <v>271</v>
      </c>
      <c r="Q42" s="110" t="s">
        <v>271</v>
      </c>
      <c r="R42" s="147" t="s">
        <v>271</v>
      </c>
      <c r="S42" s="147" t="s">
        <v>273</v>
      </c>
      <c r="T42" s="147" t="s">
        <v>271</v>
      </c>
      <c r="U42" s="110"/>
      <c r="V42" s="147" t="s">
        <v>271</v>
      </c>
      <c r="W42" s="147" t="s">
        <v>271</v>
      </c>
      <c r="X42" s="147"/>
      <c r="Y42" s="91"/>
    </row>
    <row r="43" spans="1:25">
      <c r="A43" s="78"/>
      <c r="B43" s="108"/>
      <c r="C43" s="108" t="s">
        <v>100</v>
      </c>
      <c r="D43" s="114" t="s">
        <v>101</v>
      </c>
      <c r="E43" s="143">
        <f t="shared" si="4"/>
        <v>36</v>
      </c>
      <c r="F43" s="102">
        <v>289</v>
      </c>
      <c r="G43" s="103">
        <v>0</v>
      </c>
      <c r="H43" s="103">
        <v>800</v>
      </c>
      <c r="I43" s="102"/>
      <c r="J43" s="102">
        <v>2930</v>
      </c>
      <c r="K43" s="102">
        <v>32</v>
      </c>
      <c r="L43" s="103">
        <v>100</v>
      </c>
      <c r="M43" s="102"/>
      <c r="N43" s="102">
        <v>393</v>
      </c>
      <c r="O43" s="102"/>
      <c r="P43" s="102" t="s">
        <v>274</v>
      </c>
      <c r="Q43" s="151">
        <v>1210</v>
      </c>
      <c r="R43" s="103">
        <v>275</v>
      </c>
      <c r="S43" s="102">
        <v>3</v>
      </c>
      <c r="T43" s="103">
        <v>130</v>
      </c>
      <c r="U43" s="103"/>
      <c r="V43" s="105">
        <v>2904</v>
      </c>
      <c r="W43" s="103">
        <v>912</v>
      </c>
      <c r="X43" s="102">
        <f>SUM(F43:W43)</f>
        <v>9978</v>
      </c>
      <c r="Y43" s="107"/>
    </row>
    <row r="44" spans="1:25">
      <c r="A44" s="78"/>
      <c r="B44" s="108"/>
      <c r="C44" s="108"/>
      <c r="D44" s="133" t="s">
        <v>102</v>
      </c>
      <c r="E44" s="143">
        <f t="shared" si="4"/>
        <v>37</v>
      </c>
      <c r="F44" s="102">
        <v>9</v>
      </c>
      <c r="G44" s="103">
        <v>0</v>
      </c>
      <c r="H44" s="104">
        <v>5</v>
      </c>
      <c r="I44" s="102"/>
      <c r="J44" s="111">
        <v>43</v>
      </c>
      <c r="K44" s="102">
        <v>1</v>
      </c>
      <c r="L44" s="103" t="s">
        <v>275</v>
      </c>
      <c r="M44" s="111">
        <v>31</v>
      </c>
      <c r="N44" s="102">
        <v>35</v>
      </c>
      <c r="O44" s="102"/>
      <c r="P44" s="102">
        <v>1</v>
      </c>
      <c r="Q44" s="103">
        <v>11</v>
      </c>
      <c r="R44" s="103">
        <v>5</v>
      </c>
      <c r="S44" s="102">
        <v>3</v>
      </c>
      <c r="T44" s="103">
        <v>8</v>
      </c>
      <c r="U44" s="103"/>
      <c r="V44" s="111">
        <v>16</v>
      </c>
      <c r="W44" s="103">
        <v>780</v>
      </c>
      <c r="X44" s="102">
        <f>SUM(F44:W44)</f>
        <v>948</v>
      </c>
      <c r="Y44" s="107"/>
    </row>
    <row r="45" spans="1:25">
      <c r="A45" s="78"/>
      <c r="B45" s="108"/>
      <c r="C45" s="114"/>
      <c r="D45" s="133" t="s">
        <v>103</v>
      </c>
      <c r="E45" s="143">
        <f t="shared" si="4"/>
        <v>38</v>
      </c>
      <c r="F45" s="147" t="s">
        <v>273</v>
      </c>
      <c r="G45" s="104" t="s">
        <v>271</v>
      </c>
      <c r="H45" s="104" t="s">
        <v>272</v>
      </c>
      <c r="I45" s="139"/>
      <c r="J45" s="78"/>
      <c r="K45" s="139" t="s">
        <v>271</v>
      </c>
      <c r="L45" s="104" t="s">
        <v>276</v>
      </c>
      <c r="M45" s="152" t="s">
        <v>277</v>
      </c>
      <c r="N45" s="152" t="s">
        <v>272</v>
      </c>
      <c r="O45" s="111"/>
      <c r="P45" s="111" t="s">
        <v>278</v>
      </c>
      <c r="Q45" s="104" t="s">
        <v>279</v>
      </c>
      <c r="R45" s="153" t="s">
        <v>271</v>
      </c>
      <c r="S45" s="139" t="s">
        <v>271</v>
      </c>
      <c r="T45" s="104" t="s">
        <v>280</v>
      </c>
      <c r="U45" s="104"/>
      <c r="V45" s="147" t="s">
        <v>272</v>
      </c>
      <c r="W45" s="148" t="s">
        <v>276</v>
      </c>
      <c r="X45" s="102"/>
      <c r="Y45" s="107"/>
    </row>
    <row r="46" spans="1:25">
      <c r="A46" s="78"/>
      <c r="B46" s="117"/>
      <c r="C46" s="98" t="s">
        <v>104</v>
      </c>
      <c r="D46" s="108" t="s">
        <v>105</v>
      </c>
      <c r="E46" s="143">
        <f t="shared" si="4"/>
        <v>39</v>
      </c>
      <c r="F46" s="102">
        <v>63</v>
      </c>
      <c r="G46" s="104">
        <v>68</v>
      </c>
      <c r="H46" s="104">
        <v>405</v>
      </c>
      <c r="I46" s="102"/>
      <c r="J46" s="111">
        <v>165</v>
      </c>
      <c r="K46" s="102">
        <v>57</v>
      </c>
      <c r="L46" s="104">
        <v>50</v>
      </c>
      <c r="M46" s="139">
        <v>142</v>
      </c>
      <c r="N46" s="139">
        <v>121</v>
      </c>
      <c r="O46" s="111"/>
      <c r="P46" s="111">
        <v>80</v>
      </c>
      <c r="Q46" s="104">
        <v>3345</v>
      </c>
      <c r="R46" s="104">
        <v>115</v>
      </c>
      <c r="S46" s="102">
        <v>2</v>
      </c>
      <c r="T46" s="104">
        <v>45</v>
      </c>
      <c r="U46" s="104">
        <v>2605</v>
      </c>
      <c r="V46" s="111">
        <v>460</v>
      </c>
      <c r="W46" s="104">
        <v>86</v>
      </c>
      <c r="X46" s="102">
        <f t="shared" ref="X46:X52" si="5">SUM(F46:W46)</f>
        <v>7809</v>
      </c>
      <c r="Y46" s="107"/>
    </row>
    <row r="47" spans="1:25">
      <c r="A47" s="78"/>
      <c r="B47" s="117"/>
      <c r="C47" s="108"/>
      <c r="D47" s="134" t="s">
        <v>106</v>
      </c>
      <c r="E47" s="143">
        <f t="shared" si="4"/>
        <v>40</v>
      </c>
      <c r="F47" s="102">
        <v>13</v>
      </c>
      <c r="G47" s="140">
        <v>0</v>
      </c>
      <c r="H47" s="140">
        <v>51</v>
      </c>
      <c r="I47" s="144"/>
      <c r="J47" s="139">
        <v>74</v>
      </c>
      <c r="K47" s="144"/>
      <c r="L47" s="140">
        <v>0</v>
      </c>
      <c r="M47" s="139">
        <v>34</v>
      </c>
      <c r="N47" s="139">
        <v>0</v>
      </c>
      <c r="O47" s="139"/>
      <c r="P47" s="139">
        <v>0</v>
      </c>
      <c r="Q47" s="140">
        <v>5</v>
      </c>
      <c r="R47" s="140">
        <v>8</v>
      </c>
      <c r="S47" s="144">
        <v>1</v>
      </c>
      <c r="T47" s="140">
        <v>15</v>
      </c>
      <c r="U47" s="145"/>
      <c r="V47" s="139">
        <v>1</v>
      </c>
      <c r="W47" s="140">
        <v>45</v>
      </c>
      <c r="X47" s="102">
        <f t="shared" si="5"/>
        <v>247</v>
      </c>
      <c r="Y47" s="107"/>
    </row>
    <row r="48" spans="1:25">
      <c r="A48" s="78"/>
      <c r="B48" s="117"/>
      <c r="C48" s="108"/>
      <c r="D48" s="134" t="s">
        <v>107</v>
      </c>
      <c r="E48" s="143">
        <f t="shared" si="4"/>
        <v>41</v>
      </c>
      <c r="F48" s="102">
        <v>75</v>
      </c>
      <c r="G48" s="140">
        <v>0</v>
      </c>
      <c r="H48" s="140">
        <v>127</v>
      </c>
      <c r="I48" s="144"/>
      <c r="J48" s="139">
        <v>279</v>
      </c>
      <c r="K48" s="144">
        <v>20</v>
      </c>
      <c r="L48" s="140">
        <v>0</v>
      </c>
      <c r="M48" s="139"/>
      <c r="N48" s="139">
        <v>0</v>
      </c>
      <c r="O48" s="139"/>
      <c r="P48" s="139">
        <v>0</v>
      </c>
      <c r="Q48" s="140">
        <v>0</v>
      </c>
      <c r="R48" s="140">
        <v>34</v>
      </c>
      <c r="S48" s="144">
        <v>3</v>
      </c>
      <c r="T48" s="140">
        <v>21</v>
      </c>
      <c r="U48" s="145"/>
      <c r="V48" s="139" t="s">
        <v>281</v>
      </c>
      <c r="W48" s="140">
        <v>242</v>
      </c>
      <c r="X48" s="102">
        <f t="shared" si="5"/>
        <v>801</v>
      </c>
      <c r="Y48" s="107"/>
    </row>
    <row r="49" spans="1:25">
      <c r="A49" s="78"/>
      <c r="B49" s="117"/>
      <c r="C49" s="108"/>
      <c r="D49" s="134" t="s">
        <v>108</v>
      </c>
      <c r="E49" s="143">
        <f t="shared" si="4"/>
        <v>42</v>
      </c>
      <c r="F49" s="102">
        <v>49</v>
      </c>
      <c r="G49" s="140">
        <v>0</v>
      </c>
      <c r="H49" s="140">
        <v>322</v>
      </c>
      <c r="I49" s="144"/>
      <c r="J49" s="139">
        <v>51</v>
      </c>
      <c r="K49" s="144"/>
      <c r="L49" s="140">
        <v>50</v>
      </c>
      <c r="M49" s="139">
        <v>108</v>
      </c>
      <c r="N49" s="139">
        <v>121</v>
      </c>
      <c r="O49" s="139"/>
      <c r="P49" s="139">
        <v>80</v>
      </c>
      <c r="Q49" s="140">
        <v>3345</v>
      </c>
      <c r="R49" s="140">
        <v>107</v>
      </c>
      <c r="S49" s="144"/>
      <c r="T49" s="140">
        <v>45</v>
      </c>
      <c r="U49" s="145"/>
      <c r="V49" s="139">
        <v>460</v>
      </c>
      <c r="W49" s="140">
        <v>41</v>
      </c>
      <c r="X49" s="102">
        <f t="shared" si="5"/>
        <v>4779</v>
      </c>
      <c r="Y49" s="107"/>
    </row>
    <row r="50" spans="1:25">
      <c r="A50" s="78"/>
      <c r="B50" s="117"/>
      <c r="C50" s="108"/>
      <c r="D50" s="134" t="s">
        <v>109</v>
      </c>
      <c r="E50" s="143">
        <f t="shared" si="4"/>
        <v>43</v>
      </c>
      <c r="F50" s="102">
        <v>0</v>
      </c>
      <c r="G50" s="140">
        <v>60</v>
      </c>
      <c r="H50" s="140">
        <v>80</v>
      </c>
      <c r="I50" s="139"/>
      <c r="J50" s="139">
        <v>5</v>
      </c>
      <c r="K50" s="139"/>
      <c r="L50" s="140">
        <v>24</v>
      </c>
      <c r="M50" s="139"/>
      <c r="N50" s="139">
        <v>42</v>
      </c>
      <c r="O50" s="139"/>
      <c r="P50" s="139">
        <v>33</v>
      </c>
      <c r="Q50" s="140">
        <v>1</v>
      </c>
      <c r="R50" s="140">
        <v>83</v>
      </c>
      <c r="S50" s="139">
        <v>2</v>
      </c>
      <c r="T50" s="140">
        <v>20</v>
      </c>
      <c r="U50" s="145"/>
      <c r="V50" s="139">
        <v>400</v>
      </c>
      <c r="W50" s="140">
        <v>4</v>
      </c>
      <c r="X50" s="102">
        <f t="shared" si="5"/>
        <v>754</v>
      </c>
      <c r="Y50" s="107"/>
    </row>
    <row r="51" spans="1:25">
      <c r="A51" s="78"/>
      <c r="B51" s="117"/>
      <c r="C51" s="108"/>
      <c r="D51" s="134" t="s">
        <v>110</v>
      </c>
      <c r="E51" s="143">
        <f t="shared" si="4"/>
        <v>44</v>
      </c>
      <c r="F51" s="102">
        <v>0</v>
      </c>
      <c r="G51" s="140" t="s">
        <v>282</v>
      </c>
      <c r="H51" s="140">
        <v>13</v>
      </c>
      <c r="I51" s="139"/>
      <c r="J51" s="139">
        <v>1</v>
      </c>
      <c r="K51" s="139"/>
      <c r="L51" s="140">
        <v>24</v>
      </c>
      <c r="M51" s="139"/>
      <c r="N51" s="139">
        <v>18</v>
      </c>
      <c r="O51" s="139"/>
      <c r="P51" s="139" t="s">
        <v>283</v>
      </c>
      <c r="Q51" s="140">
        <v>66</v>
      </c>
      <c r="R51" s="140">
        <v>83</v>
      </c>
      <c r="S51" s="139">
        <v>1</v>
      </c>
      <c r="T51" s="140">
        <v>6</v>
      </c>
      <c r="U51" s="145"/>
      <c r="V51" s="139">
        <v>400</v>
      </c>
      <c r="W51" s="140">
        <v>13</v>
      </c>
      <c r="X51" s="102">
        <f t="shared" si="5"/>
        <v>625</v>
      </c>
      <c r="Y51" s="107"/>
    </row>
    <row r="52" spans="1:25">
      <c r="A52" s="78"/>
      <c r="B52" s="117"/>
      <c r="C52" s="114"/>
      <c r="D52" s="134" t="s">
        <v>111</v>
      </c>
      <c r="E52" s="143">
        <f t="shared" si="4"/>
        <v>45</v>
      </c>
      <c r="F52" s="102">
        <v>0</v>
      </c>
      <c r="G52" s="140">
        <v>0</v>
      </c>
      <c r="H52" s="140">
        <v>25</v>
      </c>
      <c r="I52" s="139"/>
      <c r="J52" s="139">
        <v>5</v>
      </c>
      <c r="K52" s="139"/>
      <c r="L52" s="140">
        <v>3</v>
      </c>
      <c r="M52" s="139"/>
      <c r="N52" s="139">
        <v>21</v>
      </c>
      <c r="O52" s="139"/>
      <c r="P52" s="139">
        <v>7</v>
      </c>
      <c r="Q52" s="140">
        <v>88</v>
      </c>
      <c r="R52" s="140"/>
      <c r="S52" s="139">
        <v>0</v>
      </c>
      <c r="T52" s="140">
        <v>12</v>
      </c>
      <c r="U52" s="148"/>
      <c r="V52" s="139"/>
      <c r="W52" s="147">
        <v>0</v>
      </c>
      <c r="X52" s="102">
        <f t="shared" si="5"/>
        <v>161</v>
      </c>
      <c r="Y52" s="107"/>
    </row>
    <row r="53" spans="1:25">
      <c r="A53" s="78"/>
      <c r="B53" s="108"/>
      <c r="C53" s="114" t="s">
        <v>112</v>
      </c>
      <c r="D53" s="133" t="s">
        <v>113</v>
      </c>
      <c r="E53" s="143">
        <f t="shared" si="4"/>
        <v>46</v>
      </c>
      <c r="F53" s="147" t="s">
        <v>273</v>
      </c>
      <c r="G53" s="147" t="s">
        <v>273</v>
      </c>
      <c r="H53" s="147" t="s">
        <v>273</v>
      </c>
      <c r="I53" s="154"/>
      <c r="J53" s="147" t="s">
        <v>273</v>
      </c>
      <c r="K53" s="154"/>
      <c r="L53" s="110" t="s">
        <v>273</v>
      </c>
      <c r="M53" s="149" t="s">
        <v>271</v>
      </c>
      <c r="N53" s="149" t="s">
        <v>278</v>
      </c>
      <c r="O53" s="147"/>
      <c r="P53" s="147" t="s">
        <v>273</v>
      </c>
      <c r="Q53" s="147" t="s">
        <v>271</v>
      </c>
      <c r="R53" s="147" t="s">
        <v>273</v>
      </c>
      <c r="S53" s="154"/>
      <c r="T53" s="147" t="s">
        <v>273</v>
      </c>
      <c r="U53" s="154"/>
      <c r="V53" s="147" t="s">
        <v>273</v>
      </c>
      <c r="W53" s="147" t="s">
        <v>273</v>
      </c>
      <c r="X53" s="154"/>
      <c r="Y53" s="91"/>
    </row>
    <row r="54" spans="1:25">
      <c r="A54" s="78"/>
      <c r="B54" s="108"/>
      <c r="C54" s="133" t="s">
        <v>114</v>
      </c>
      <c r="D54" s="133" t="s">
        <v>113</v>
      </c>
      <c r="E54" s="143">
        <f t="shared" si="4"/>
        <v>47</v>
      </c>
      <c r="F54" s="155" t="s">
        <v>271</v>
      </c>
      <c r="G54" s="155" t="s">
        <v>273</v>
      </c>
      <c r="H54" s="155" t="s">
        <v>273</v>
      </c>
      <c r="I54" s="90"/>
      <c r="J54" s="155" t="s">
        <v>273</v>
      </c>
      <c r="K54" s="90"/>
      <c r="L54" s="156" t="s">
        <v>271</v>
      </c>
      <c r="M54" s="149" t="s">
        <v>271</v>
      </c>
      <c r="N54" s="157" t="s">
        <v>278</v>
      </c>
      <c r="O54" s="155"/>
      <c r="P54" s="155" t="s">
        <v>273</v>
      </c>
      <c r="Q54" s="155" t="s">
        <v>271</v>
      </c>
      <c r="R54" s="155" t="s">
        <v>271</v>
      </c>
      <c r="S54" s="90"/>
      <c r="T54" s="155" t="s">
        <v>271</v>
      </c>
      <c r="U54" s="147"/>
      <c r="V54" s="155" t="s">
        <v>273</v>
      </c>
      <c r="W54" s="147" t="s">
        <v>273</v>
      </c>
      <c r="X54" s="154"/>
      <c r="Y54" s="91"/>
    </row>
    <row r="55" spans="1:25">
      <c r="A55" s="78"/>
      <c r="B55" s="108"/>
      <c r="C55" s="98" t="s">
        <v>115</v>
      </c>
      <c r="D55" s="133" t="s">
        <v>116</v>
      </c>
      <c r="E55" s="143">
        <f t="shared" si="4"/>
        <v>48</v>
      </c>
      <c r="F55" s="90" t="s">
        <v>271</v>
      </c>
      <c r="G55" s="90" t="s">
        <v>273</v>
      </c>
      <c r="H55" s="90" t="s">
        <v>271</v>
      </c>
      <c r="I55" s="90"/>
      <c r="J55" s="90" t="s">
        <v>273</v>
      </c>
      <c r="K55" s="90"/>
      <c r="L55" s="158" t="s">
        <v>273</v>
      </c>
      <c r="M55" s="149" t="s">
        <v>271</v>
      </c>
      <c r="N55" s="159" t="s">
        <v>278</v>
      </c>
      <c r="O55" s="90"/>
      <c r="P55" s="90" t="s">
        <v>271</v>
      </c>
      <c r="Q55" s="90" t="s">
        <v>271</v>
      </c>
      <c r="R55" s="90" t="s">
        <v>271</v>
      </c>
      <c r="S55" s="90" t="s">
        <v>273</v>
      </c>
      <c r="T55" s="90" t="s">
        <v>273</v>
      </c>
      <c r="U55" s="147"/>
      <c r="V55" s="90" t="s">
        <v>271</v>
      </c>
      <c r="W55" s="148" t="s">
        <v>276</v>
      </c>
      <c r="X55" s="154"/>
      <c r="Y55" s="91"/>
    </row>
    <row r="56" spans="1:25">
      <c r="A56" s="78"/>
      <c r="B56" s="114"/>
      <c r="C56" s="114"/>
      <c r="D56" s="133" t="s">
        <v>117</v>
      </c>
      <c r="E56" s="137">
        <f t="shared" si="4"/>
        <v>49</v>
      </c>
      <c r="F56" s="155" t="s">
        <v>271</v>
      </c>
      <c r="G56" s="155" t="s">
        <v>284</v>
      </c>
      <c r="H56" s="155" t="s">
        <v>280</v>
      </c>
      <c r="I56" s="160"/>
      <c r="J56" s="123"/>
      <c r="K56" s="160"/>
      <c r="L56" s="156">
        <v>0</v>
      </c>
      <c r="M56" s="123"/>
      <c r="N56" s="123" t="s">
        <v>272</v>
      </c>
      <c r="O56" s="123"/>
      <c r="P56" s="123" t="s">
        <v>285</v>
      </c>
      <c r="Q56" s="155"/>
      <c r="R56" s="155" t="s">
        <v>286</v>
      </c>
      <c r="S56" s="160"/>
      <c r="T56" s="123"/>
      <c r="U56" s="147"/>
      <c r="V56" s="123"/>
      <c r="W56" s="147"/>
      <c r="X56" s="133"/>
      <c r="Y56" s="161"/>
    </row>
    <row r="57" spans="1:25">
      <c r="A57" s="78"/>
      <c r="B57" s="162" t="s">
        <v>118</v>
      </c>
      <c r="C57" s="162" t="s">
        <v>119</v>
      </c>
      <c r="D57" s="163" t="s">
        <v>120</v>
      </c>
      <c r="E57" s="143">
        <f t="shared" si="4"/>
        <v>50</v>
      </c>
      <c r="F57" s="164">
        <v>0</v>
      </c>
      <c r="G57" s="165">
        <v>0</v>
      </c>
      <c r="H57" s="165">
        <v>0</v>
      </c>
      <c r="I57" s="164"/>
      <c r="J57" s="164">
        <v>0</v>
      </c>
      <c r="K57" s="164"/>
      <c r="L57" s="166">
        <v>0</v>
      </c>
      <c r="M57" s="164">
        <v>0</v>
      </c>
      <c r="N57" s="167">
        <v>32.7545454545455</v>
      </c>
      <c r="O57" s="164"/>
      <c r="P57" s="164">
        <v>0</v>
      </c>
      <c r="Q57" s="166">
        <v>9.1</v>
      </c>
      <c r="R57" s="165">
        <v>0</v>
      </c>
      <c r="S57" s="164"/>
      <c r="T57" s="168">
        <v>0</v>
      </c>
      <c r="U57" s="148"/>
      <c r="V57" s="164">
        <v>1</v>
      </c>
      <c r="W57" s="147"/>
      <c r="X57" s="164"/>
      <c r="Y57" s="169"/>
    </row>
    <row r="58" spans="1:25">
      <c r="A58" s="78"/>
      <c r="B58" s="170" t="s">
        <v>121</v>
      </c>
      <c r="C58" s="170" t="s">
        <v>122</v>
      </c>
      <c r="D58" s="163" t="s">
        <v>123</v>
      </c>
      <c r="E58" s="143">
        <f t="shared" si="4"/>
        <v>51</v>
      </c>
      <c r="F58" s="163">
        <v>0</v>
      </c>
      <c r="G58" s="171">
        <v>0</v>
      </c>
      <c r="H58" s="171">
        <v>1</v>
      </c>
      <c r="I58" s="164"/>
      <c r="J58" s="163">
        <v>0.06</v>
      </c>
      <c r="K58" s="164"/>
      <c r="L58" s="172">
        <v>0</v>
      </c>
      <c r="M58" s="164">
        <v>0</v>
      </c>
      <c r="N58" s="173">
        <v>3.1818181818181817</v>
      </c>
      <c r="O58" s="163"/>
      <c r="P58" s="163">
        <v>0</v>
      </c>
      <c r="Q58" s="172">
        <v>0</v>
      </c>
      <c r="R58" s="171">
        <v>0</v>
      </c>
      <c r="S58" s="164"/>
      <c r="T58" s="168">
        <v>0</v>
      </c>
      <c r="U58" s="148"/>
      <c r="V58" s="163">
        <v>0</v>
      </c>
      <c r="W58" s="147"/>
      <c r="X58" s="164"/>
      <c r="Y58" s="169"/>
    </row>
    <row r="59" spans="1:25">
      <c r="A59" s="78"/>
      <c r="B59" s="108"/>
      <c r="C59" s="108"/>
      <c r="D59" s="163" t="s">
        <v>124</v>
      </c>
      <c r="E59" s="174">
        <f t="shared" si="4"/>
        <v>52</v>
      </c>
      <c r="F59" s="175">
        <v>0.50841605524384981</v>
      </c>
      <c r="G59" s="176">
        <v>1</v>
      </c>
      <c r="H59" s="177">
        <v>26</v>
      </c>
      <c r="I59" s="178"/>
      <c r="J59" s="179">
        <v>0</v>
      </c>
      <c r="K59" s="178"/>
      <c r="L59" s="180">
        <v>1</v>
      </c>
      <c r="M59" s="164">
        <v>0</v>
      </c>
      <c r="N59" s="167">
        <v>9.545454545454545</v>
      </c>
      <c r="O59" s="179"/>
      <c r="P59" s="179">
        <v>11</v>
      </c>
      <c r="Q59" s="180">
        <v>0</v>
      </c>
      <c r="R59" s="177">
        <v>0</v>
      </c>
      <c r="S59" s="178"/>
      <c r="T59" s="168">
        <v>0</v>
      </c>
      <c r="U59" s="181"/>
      <c r="V59" s="179">
        <v>0</v>
      </c>
      <c r="W59" s="177">
        <v>18</v>
      </c>
      <c r="X59" s="178"/>
      <c r="Y59" s="182"/>
    </row>
    <row r="60" spans="1:25">
      <c r="A60" s="78"/>
      <c r="B60" s="98" t="s">
        <v>125</v>
      </c>
      <c r="C60" s="99" t="s">
        <v>126</v>
      </c>
      <c r="D60" s="183" t="s">
        <v>127</v>
      </c>
      <c r="E60" s="174">
        <f t="shared" si="4"/>
        <v>53</v>
      </c>
      <c r="F60" s="139">
        <v>0</v>
      </c>
      <c r="G60" s="140">
        <v>0</v>
      </c>
      <c r="H60" s="140">
        <v>0</v>
      </c>
      <c r="I60" s="144"/>
      <c r="J60" s="139">
        <v>0</v>
      </c>
      <c r="K60" s="144"/>
      <c r="L60" s="140">
        <v>0</v>
      </c>
      <c r="M60" s="139">
        <v>0</v>
      </c>
      <c r="N60" s="139">
        <v>0</v>
      </c>
      <c r="O60" s="139"/>
      <c r="P60" s="139">
        <v>0</v>
      </c>
      <c r="Q60" s="140">
        <v>0</v>
      </c>
      <c r="R60" s="140">
        <v>0</v>
      </c>
      <c r="S60" s="144"/>
      <c r="T60" s="140">
        <v>0</v>
      </c>
      <c r="U60" s="145"/>
      <c r="V60" s="139">
        <v>0</v>
      </c>
      <c r="W60" s="140">
        <v>2</v>
      </c>
      <c r="X60" s="102"/>
      <c r="Y60" s="107"/>
    </row>
    <row r="61" spans="1:25">
      <c r="A61" s="78"/>
      <c r="B61" s="108"/>
      <c r="C61" s="115"/>
      <c r="D61" s="183" t="s">
        <v>128</v>
      </c>
      <c r="E61" s="174">
        <f t="shared" si="4"/>
        <v>54</v>
      </c>
      <c r="F61" s="139">
        <v>0</v>
      </c>
      <c r="G61" s="140">
        <v>0</v>
      </c>
      <c r="H61" s="140">
        <v>6</v>
      </c>
      <c r="I61" s="144"/>
      <c r="J61" s="139">
        <v>17</v>
      </c>
      <c r="K61" s="144"/>
      <c r="L61" s="140">
        <v>0</v>
      </c>
      <c r="M61" s="139">
        <v>42</v>
      </c>
      <c r="N61" s="139">
        <v>0</v>
      </c>
      <c r="O61" s="139"/>
      <c r="P61" s="139">
        <v>0</v>
      </c>
      <c r="Q61" s="140">
        <v>0</v>
      </c>
      <c r="R61" s="140">
        <v>0</v>
      </c>
      <c r="S61" s="144"/>
      <c r="T61" s="140">
        <v>0</v>
      </c>
      <c r="U61" s="148"/>
      <c r="V61" s="139">
        <v>0</v>
      </c>
      <c r="W61" s="147"/>
      <c r="X61" s="102"/>
      <c r="Y61" s="107"/>
    </row>
    <row r="62" spans="1:25">
      <c r="A62" s="78"/>
      <c r="B62" s="108"/>
      <c r="C62" s="115"/>
      <c r="D62" s="183" t="s">
        <v>129</v>
      </c>
      <c r="E62" s="174">
        <f t="shared" si="4"/>
        <v>55</v>
      </c>
      <c r="F62" s="184">
        <v>0.15478173270651444</v>
      </c>
      <c r="G62" s="104">
        <v>14</v>
      </c>
      <c r="H62" s="104">
        <v>59</v>
      </c>
      <c r="I62" s="102"/>
      <c r="J62" s="111"/>
      <c r="K62" s="102">
        <v>2</v>
      </c>
      <c r="L62" s="104">
        <v>30</v>
      </c>
      <c r="M62" s="111">
        <v>15</v>
      </c>
      <c r="N62" s="111">
        <v>26.25333333333333</v>
      </c>
      <c r="O62" s="111"/>
      <c r="P62" s="111">
        <v>64</v>
      </c>
      <c r="Q62" s="185">
        <v>48</v>
      </c>
      <c r="R62" s="104">
        <v>10</v>
      </c>
      <c r="S62" s="102">
        <v>100</v>
      </c>
      <c r="T62" s="104">
        <v>2</v>
      </c>
      <c r="U62" s="103"/>
      <c r="V62" s="111">
        <v>1</v>
      </c>
      <c r="W62" s="104">
        <v>50</v>
      </c>
      <c r="X62" s="102"/>
      <c r="Y62" s="107"/>
    </row>
    <row r="63" spans="1:25">
      <c r="A63" s="78"/>
      <c r="B63" s="114"/>
      <c r="C63" s="109"/>
      <c r="D63" s="183" t="s">
        <v>130</v>
      </c>
      <c r="E63" s="174">
        <f t="shared" si="4"/>
        <v>56</v>
      </c>
      <c r="F63" s="184">
        <v>7.4846625766871164E-2</v>
      </c>
      <c r="G63" s="104">
        <v>0</v>
      </c>
      <c r="H63" s="104">
        <v>65</v>
      </c>
      <c r="I63" s="102"/>
      <c r="J63" s="111">
        <v>2</v>
      </c>
      <c r="K63" s="102">
        <v>0</v>
      </c>
      <c r="L63" s="104">
        <v>98</v>
      </c>
      <c r="M63" s="111">
        <v>29</v>
      </c>
      <c r="N63" s="111">
        <v>1</v>
      </c>
      <c r="O63" s="111"/>
      <c r="P63" s="111">
        <v>3</v>
      </c>
      <c r="Q63" s="185">
        <v>5.7</v>
      </c>
      <c r="R63" s="104">
        <v>99</v>
      </c>
      <c r="S63" s="102">
        <v>100</v>
      </c>
      <c r="T63" s="104">
        <v>10</v>
      </c>
      <c r="U63" s="103"/>
      <c r="V63" s="111">
        <v>1</v>
      </c>
      <c r="W63" s="104">
        <v>5</v>
      </c>
      <c r="X63" s="102"/>
      <c r="Y63" s="107"/>
    </row>
    <row r="64" spans="1:25">
      <c r="A64" s="78"/>
      <c r="B64" s="161"/>
      <c r="C64" s="161"/>
      <c r="D64" s="169"/>
      <c r="E64" s="186"/>
      <c r="F64" s="182"/>
      <c r="G64" s="182"/>
      <c r="H64" s="187"/>
      <c r="I64" s="187"/>
      <c r="J64" s="187"/>
      <c r="K64" s="182"/>
      <c r="L64" s="182"/>
      <c r="M64" s="182"/>
      <c r="N64" s="182"/>
      <c r="O64" s="182"/>
      <c r="P64" s="182"/>
      <c r="Q64" s="182"/>
      <c r="R64" s="182"/>
      <c r="S64" s="182"/>
      <c r="T64" s="182"/>
      <c r="U64" s="182"/>
      <c r="V64" s="169"/>
      <c r="W64" s="182"/>
      <c r="X64" s="182"/>
      <c r="Y64" s="182"/>
    </row>
    <row r="65" spans="1:25">
      <c r="A65" s="78"/>
      <c r="B65" s="161"/>
      <c r="C65" s="161"/>
      <c r="D65" s="169"/>
      <c r="E65" s="188"/>
      <c r="F65" s="169"/>
      <c r="G65" s="169"/>
      <c r="H65" s="189"/>
      <c r="I65" s="189"/>
      <c r="J65" s="189"/>
      <c r="K65" s="169"/>
      <c r="L65" s="169"/>
      <c r="M65" s="169"/>
      <c r="N65" s="169"/>
      <c r="O65" s="169"/>
      <c r="P65" s="169"/>
      <c r="Q65" s="169"/>
      <c r="R65" s="169"/>
      <c r="S65" s="169"/>
      <c r="T65" s="169"/>
      <c r="U65" s="169"/>
      <c r="V65" s="78"/>
      <c r="W65" s="169"/>
      <c r="X65" s="169"/>
      <c r="Y65" s="169"/>
    </row>
    <row r="66" spans="1:25">
      <c r="A66" s="78"/>
      <c r="B66" s="94"/>
      <c r="C66" s="78"/>
      <c r="D66" s="78"/>
      <c r="E66" s="190"/>
      <c r="F66" s="309" t="s">
        <v>287</v>
      </c>
      <c r="G66" s="310"/>
      <c r="H66" s="310"/>
      <c r="I66" s="310"/>
      <c r="J66" s="310"/>
      <c r="K66" s="310"/>
      <c r="L66" s="310"/>
      <c r="M66" s="310"/>
      <c r="N66" s="310"/>
      <c r="O66" s="310"/>
      <c r="P66" s="310"/>
      <c r="Q66" s="310"/>
      <c r="R66" s="310"/>
      <c r="S66" s="310"/>
      <c r="T66" s="310"/>
      <c r="U66" s="310"/>
      <c r="V66" s="310"/>
      <c r="W66" s="310"/>
      <c r="X66" s="311"/>
      <c r="Y66" s="191"/>
    </row>
    <row r="67" spans="1:25">
      <c r="A67" s="78"/>
      <c r="B67" s="98" t="s">
        <v>288</v>
      </c>
      <c r="C67" s="192" t="s">
        <v>289</v>
      </c>
      <c r="D67" s="193"/>
      <c r="E67" s="194">
        <f>E63+1</f>
        <v>57</v>
      </c>
      <c r="F67" s="149" t="s">
        <v>271</v>
      </c>
      <c r="G67" s="147" t="s">
        <v>273</v>
      </c>
      <c r="H67" s="147" t="s">
        <v>273</v>
      </c>
      <c r="I67" s="147"/>
      <c r="J67" s="147"/>
      <c r="K67" s="149"/>
      <c r="L67" s="147" t="s">
        <v>273</v>
      </c>
      <c r="M67" s="195" t="s">
        <v>271</v>
      </c>
      <c r="N67" s="103" t="s">
        <v>273</v>
      </c>
      <c r="O67" s="149"/>
      <c r="P67" s="149" t="s">
        <v>273</v>
      </c>
      <c r="Q67" s="147" t="s">
        <v>271</v>
      </c>
      <c r="R67" s="147" t="s">
        <v>273</v>
      </c>
      <c r="S67" s="149" t="s">
        <v>271</v>
      </c>
      <c r="T67" s="147" t="s">
        <v>273</v>
      </c>
      <c r="U67" s="147"/>
      <c r="V67" s="78" t="s">
        <v>290</v>
      </c>
      <c r="W67" s="147" t="s">
        <v>273</v>
      </c>
      <c r="X67" s="149"/>
      <c r="Y67" s="196"/>
    </row>
    <row r="68" spans="1:25">
      <c r="A68" s="78"/>
      <c r="B68" s="108" t="s">
        <v>291</v>
      </c>
      <c r="C68" s="197" t="s">
        <v>292</v>
      </c>
      <c r="D68" s="198" t="s">
        <v>293</v>
      </c>
      <c r="E68" s="147">
        <f>E67+1</f>
        <v>58</v>
      </c>
      <c r="F68" s="149" t="s">
        <v>273</v>
      </c>
      <c r="G68" s="147" t="s">
        <v>273</v>
      </c>
      <c r="H68" s="147" t="s">
        <v>273</v>
      </c>
      <c r="I68" s="147"/>
      <c r="J68" s="149" t="s">
        <v>273</v>
      </c>
      <c r="K68" s="149"/>
      <c r="L68" s="147" t="s">
        <v>273</v>
      </c>
      <c r="M68" s="195" t="s">
        <v>271</v>
      </c>
      <c r="N68" s="103" t="s">
        <v>271</v>
      </c>
      <c r="O68" s="149"/>
      <c r="P68" s="149" t="s">
        <v>273</v>
      </c>
      <c r="Q68" s="147"/>
      <c r="R68" s="147" t="s">
        <v>273</v>
      </c>
      <c r="S68" s="149" t="s">
        <v>273</v>
      </c>
      <c r="T68" s="147" t="s">
        <v>273</v>
      </c>
      <c r="U68" s="147"/>
      <c r="V68" s="149" t="s">
        <v>290</v>
      </c>
      <c r="W68" s="147" t="s">
        <v>273</v>
      </c>
      <c r="X68" s="149"/>
      <c r="Y68" s="196"/>
    </row>
    <row r="69" spans="1:25">
      <c r="A69" s="78"/>
      <c r="B69" s="108" t="s">
        <v>294</v>
      </c>
      <c r="C69" s="199"/>
      <c r="D69" s="193" t="s">
        <v>295</v>
      </c>
      <c r="E69" s="147">
        <f>E68+1</f>
        <v>59</v>
      </c>
      <c r="F69" s="149" t="s">
        <v>271</v>
      </c>
      <c r="G69" s="147" t="s">
        <v>271</v>
      </c>
      <c r="H69" s="147" t="s">
        <v>273</v>
      </c>
      <c r="I69" s="147"/>
      <c r="J69" s="149" t="s">
        <v>273</v>
      </c>
      <c r="K69" s="149"/>
      <c r="L69" s="147"/>
      <c r="M69" s="195" t="s">
        <v>271</v>
      </c>
      <c r="N69" s="103" t="s">
        <v>273</v>
      </c>
      <c r="O69" s="149"/>
      <c r="P69" s="149" t="s">
        <v>271</v>
      </c>
      <c r="Q69" s="148"/>
      <c r="R69" s="147" t="s">
        <v>271</v>
      </c>
      <c r="S69" s="149"/>
      <c r="T69" s="147" t="s">
        <v>273</v>
      </c>
      <c r="U69" s="148"/>
      <c r="V69" s="149" t="s">
        <v>290</v>
      </c>
      <c r="W69" s="148" t="s">
        <v>276</v>
      </c>
      <c r="X69" s="149"/>
      <c r="Y69" s="196"/>
    </row>
    <row r="70" spans="1:25">
      <c r="A70" s="78"/>
      <c r="B70" s="108"/>
      <c r="C70" s="199"/>
      <c r="D70" s="193" t="s">
        <v>296</v>
      </c>
      <c r="E70" s="147">
        <f>E69+1</f>
        <v>60</v>
      </c>
      <c r="F70" s="149" t="s">
        <v>273</v>
      </c>
      <c r="G70" s="147" t="s">
        <v>273</v>
      </c>
      <c r="H70" s="147" t="s">
        <v>273</v>
      </c>
      <c r="I70" s="147"/>
      <c r="J70" s="149" t="s">
        <v>273</v>
      </c>
      <c r="K70" s="149"/>
      <c r="L70" s="147"/>
      <c r="M70" s="195" t="s">
        <v>271</v>
      </c>
      <c r="N70" s="103" t="s">
        <v>271</v>
      </c>
      <c r="O70" s="149"/>
      <c r="P70" s="149" t="s">
        <v>271</v>
      </c>
      <c r="Q70" s="148"/>
      <c r="R70" s="147" t="s">
        <v>271</v>
      </c>
      <c r="S70" s="149"/>
      <c r="T70" s="147" t="s">
        <v>273</v>
      </c>
      <c r="U70" s="148"/>
      <c r="V70" s="149" t="s">
        <v>290</v>
      </c>
      <c r="W70" s="148" t="s">
        <v>276</v>
      </c>
      <c r="X70" s="149"/>
      <c r="Y70" s="196"/>
    </row>
    <row r="71" spans="1:25">
      <c r="A71" s="78"/>
      <c r="B71" s="114"/>
      <c r="C71" s="200"/>
      <c r="D71" s="193" t="s">
        <v>297</v>
      </c>
      <c r="E71" s="147">
        <f>E70+1</f>
        <v>61</v>
      </c>
      <c r="F71" s="149" t="s">
        <v>271</v>
      </c>
      <c r="G71" s="147"/>
      <c r="H71" s="147" t="s">
        <v>273</v>
      </c>
      <c r="I71" s="147"/>
      <c r="J71" s="149" t="s">
        <v>271</v>
      </c>
      <c r="K71" s="149"/>
      <c r="L71" s="147"/>
      <c r="M71" s="195" t="s">
        <v>271</v>
      </c>
      <c r="N71" s="103" t="s">
        <v>271</v>
      </c>
      <c r="O71" s="149"/>
      <c r="P71" s="149" t="s">
        <v>271</v>
      </c>
      <c r="Q71" s="147"/>
      <c r="R71" s="147" t="s">
        <v>271</v>
      </c>
      <c r="S71" s="149"/>
      <c r="T71" s="147" t="s">
        <v>273</v>
      </c>
      <c r="U71" s="147"/>
      <c r="V71" s="149" t="s">
        <v>290</v>
      </c>
      <c r="W71" s="147" t="s">
        <v>273</v>
      </c>
      <c r="X71" s="149"/>
      <c r="Y71" s="196"/>
    </row>
    <row r="72" spans="1:25">
      <c r="A72" s="78"/>
      <c r="B72" s="78"/>
      <c r="C72" s="78"/>
      <c r="D72" s="78"/>
      <c r="E72" s="190"/>
      <c r="F72" s="78"/>
      <c r="G72" s="78"/>
      <c r="H72" s="78"/>
      <c r="I72" s="78"/>
      <c r="J72" s="78"/>
      <c r="K72" s="78"/>
      <c r="L72" s="78"/>
      <c r="M72" s="78"/>
      <c r="N72" s="78"/>
      <c r="O72" s="78"/>
      <c r="P72" s="78"/>
      <c r="Q72" s="78"/>
      <c r="R72" s="78"/>
      <c r="S72" s="78"/>
      <c r="T72" s="78"/>
      <c r="U72" s="78"/>
      <c r="V72" s="78"/>
      <c r="W72" s="78"/>
      <c r="X72" s="78"/>
      <c r="Y72" s="78"/>
    </row>
    <row r="73" spans="1:25">
      <c r="A73" s="78"/>
      <c r="B73" s="78"/>
      <c r="C73" s="78"/>
      <c r="D73" s="78"/>
      <c r="E73" s="190"/>
      <c r="F73" s="78"/>
      <c r="G73" s="78"/>
      <c r="H73" s="78"/>
      <c r="I73" s="78"/>
      <c r="J73" s="78"/>
      <c r="K73" s="78"/>
      <c r="L73" s="78"/>
      <c r="M73" s="78"/>
      <c r="N73" s="78"/>
      <c r="O73" s="78"/>
      <c r="P73" s="78"/>
      <c r="Q73" s="78"/>
      <c r="R73" s="78"/>
      <c r="S73" s="78"/>
      <c r="T73" s="78"/>
      <c r="U73" s="78"/>
      <c r="V73" s="78"/>
      <c r="W73" s="78"/>
      <c r="X73" s="78"/>
      <c r="Y73" s="78"/>
    </row>
    <row r="74" spans="1:25" ht="12.75" customHeight="1">
      <c r="A74" s="78"/>
      <c r="B74" s="78" t="s">
        <v>298</v>
      </c>
      <c r="C74" s="78"/>
      <c r="D74" s="78"/>
      <c r="E74" s="190"/>
      <c r="F74" s="78"/>
      <c r="G74" s="78"/>
      <c r="H74" s="78"/>
      <c r="I74" s="78"/>
      <c r="J74" s="78"/>
      <c r="K74" s="78"/>
      <c r="L74" s="78"/>
      <c r="M74" s="78"/>
      <c r="N74" s="78"/>
      <c r="O74" s="78"/>
      <c r="P74" s="78"/>
      <c r="Q74" s="78"/>
      <c r="R74" s="78"/>
      <c r="S74" s="78"/>
      <c r="T74" s="78"/>
      <c r="U74" s="78"/>
      <c r="V74" s="78"/>
      <c r="W74" s="78"/>
      <c r="X74" s="78"/>
      <c r="Y74" s="78"/>
    </row>
    <row r="75" spans="1:25">
      <c r="A75" s="78"/>
      <c r="B75" s="78"/>
      <c r="C75" s="78"/>
      <c r="D75" s="78"/>
      <c r="E75" s="190"/>
      <c r="F75" s="78"/>
      <c r="G75" s="78"/>
      <c r="H75" s="78"/>
      <c r="I75" s="78"/>
      <c r="J75" s="78"/>
      <c r="K75" s="78"/>
      <c r="L75" s="78"/>
      <c r="M75" s="78"/>
      <c r="N75" s="78"/>
      <c r="O75" s="78"/>
      <c r="P75" s="78"/>
      <c r="Q75" s="78"/>
      <c r="R75" s="78"/>
      <c r="S75" s="78"/>
      <c r="T75" s="78"/>
      <c r="U75" s="78"/>
      <c r="V75" s="78"/>
      <c r="W75" s="78"/>
      <c r="X75" s="78"/>
      <c r="Y75" s="78"/>
    </row>
    <row r="76" spans="1:25">
      <c r="A76" s="78"/>
      <c r="B76" s="78"/>
      <c r="C76" s="78"/>
      <c r="D76" s="78"/>
      <c r="E76" s="190"/>
      <c r="F76" s="78"/>
      <c r="G76" s="78"/>
      <c r="H76" s="78"/>
      <c r="I76" s="78"/>
      <c r="J76" s="78"/>
      <c r="K76" s="78"/>
      <c r="L76" s="78"/>
      <c r="M76" s="78"/>
      <c r="N76" s="78"/>
      <c r="O76" s="78"/>
      <c r="P76" s="78"/>
      <c r="Q76" s="78"/>
      <c r="R76" s="78"/>
      <c r="S76" s="78"/>
      <c r="T76" s="78"/>
      <c r="U76" s="78"/>
      <c r="V76" s="78"/>
      <c r="W76" s="78"/>
      <c r="X76" s="78"/>
      <c r="Y76" s="78"/>
    </row>
    <row r="77" spans="1:25">
      <c r="A77" s="78"/>
      <c r="B77" s="78"/>
      <c r="C77" s="78"/>
      <c r="D77" s="78"/>
      <c r="E77" s="190"/>
      <c r="F77" s="78"/>
      <c r="G77" s="78"/>
      <c r="H77" s="78"/>
      <c r="I77" s="78"/>
      <c r="J77" s="78"/>
      <c r="K77" s="78"/>
      <c r="L77" s="78"/>
      <c r="M77" s="78"/>
      <c r="N77" s="78"/>
      <c r="O77" s="78"/>
      <c r="P77" s="78"/>
      <c r="Q77" s="78"/>
      <c r="R77" s="78"/>
      <c r="S77" s="78"/>
      <c r="T77" s="78"/>
      <c r="U77" s="78"/>
      <c r="V77" s="78"/>
      <c r="W77" s="78"/>
      <c r="X77" s="78"/>
      <c r="Y77" s="78"/>
    </row>
    <row r="78" spans="1:25">
      <c r="A78" s="78"/>
      <c r="B78" s="78"/>
      <c r="C78" s="78"/>
      <c r="D78" s="78"/>
      <c r="E78" s="190"/>
      <c r="F78" s="78"/>
      <c r="G78" s="78"/>
      <c r="H78" s="78"/>
      <c r="I78" s="78"/>
      <c r="J78" s="78"/>
      <c r="K78" s="78"/>
      <c r="L78" s="78"/>
      <c r="M78" s="78"/>
      <c r="N78" s="78"/>
      <c r="O78" s="78"/>
      <c r="P78" s="78"/>
      <c r="Q78" s="78"/>
      <c r="R78" s="78"/>
      <c r="S78" s="78"/>
      <c r="T78" s="78"/>
      <c r="U78" s="78"/>
      <c r="V78" s="78"/>
      <c r="W78" s="78"/>
      <c r="X78" s="78"/>
      <c r="Y78" s="78"/>
    </row>
    <row r="79" spans="1:25">
      <c r="A79" s="78"/>
      <c r="B79" s="78"/>
      <c r="C79" s="78"/>
      <c r="D79" s="78"/>
      <c r="E79" s="190"/>
      <c r="F79" s="78"/>
      <c r="G79" s="78"/>
      <c r="H79" s="78"/>
      <c r="I79" s="78"/>
      <c r="J79" s="78"/>
      <c r="K79" s="78"/>
      <c r="L79" s="78"/>
      <c r="M79" s="78"/>
      <c r="N79" s="78"/>
      <c r="O79" s="78"/>
      <c r="P79" s="78"/>
      <c r="Q79" s="78"/>
      <c r="R79" s="78"/>
      <c r="S79" s="78"/>
      <c r="T79" s="78"/>
      <c r="U79" s="78"/>
      <c r="V79" s="78"/>
      <c r="W79" s="78"/>
      <c r="X79" s="78"/>
      <c r="Y79" s="78"/>
    </row>
  </sheetData>
  <mergeCells count="6">
    <mergeCell ref="B19:D19"/>
    <mergeCell ref="F66:X66"/>
    <mergeCell ref="F2:X2"/>
    <mergeCell ref="F3:X3"/>
    <mergeCell ref="F4:X4"/>
    <mergeCell ref="F5:X5"/>
  </mergeCells>
  <phoneticPr fontId="11" type="noConversion"/>
  <dataValidations count="10">
    <dataValidation type="decimal" allowBlank="1" showInputMessage="1" showErrorMessage="1" errorTitle="Pourcentage" error="Veuillez entrer une valeur entre 0 et 100." promptTitle="% d'aides à contrat" prompt="Veuillez entrer une valeur entre 0 et 100." sqref="M57:N59">
      <formula1>0</formula1>
      <formula2>100</formula2>
    </dataValidation>
    <dataValidation type="list" errorStyle="information" allowBlank="1" showInputMessage="1" showErrorMessage="1" errorTitle="o ou n" error="Veuillez répondre par ''o'' ou ''n''." promptTitle="Oui ou Non" prompt="Veuillez répondre à cette question par un ''o'' pour oui et ''n'' pour non." sqref="M53:N55 M38:N42 M45:N45 M67:M71">
      <formula1>"o, n"</formula1>
    </dataValidation>
    <dataValidation type="list" errorStyle="information" operator="greaterThanOrEqual" allowBlank="1" showInputMessage="1" showErrorMessage="1" errorTitle="Type d'organization" promptTitle="Type d'organization" sqref="M36:N36">
      <formula1>"National, Provincial, Régional, Portuaire, Privé, Autres"</formula1>
    </dataValidation>
    <dataValidation type="list" errorStyle="information" operator="greaterThanOrEqual" allowBlank="1" showInputMessage="1" showErrorMessage="1" errorTitle="Type of authority" promptTitle="Type of authority" sqref="M37:N37">
      <formula1>"Civil, militaire, autre"</formula1>
    </dataValidation>
    <dataValidation type="list" errorStyle="information" operator="greaterThanOrEqual" allowBlank="1" showInputMessage="1" showErrorMessage="1" errorTitle="Type of your organization" promptTitle="Type of your organization" sqref="O36:Y36 F36:L36">
      <formula1>"National, Provincial, Regional, Port, Private, Other"</formula1>
    </dataValidation>
    <dataValidation type="list" errorStyle="information" operator="greaterThanOrEqual" allowBlank="1" showInputMessage="1" showErrorMessage="1" errorTitle="Type of authority" promptTitle="Type of authority" sqref="O37:Y37 F37:L37">
      <formula1>"civilian, military, other"</formula1>
    </dataValidation>
    <dataValidation type="list" errorStyle="information" allowBlank="1" showInputMessage="1" showErrorMessage="1" errorTitle="Any modifications ?" error="Please answer by using the drop-list menu" promptTitle="Any modifications ?" prompt="Please answer this question only by selecting the appropriate answer in the drop list." sqref="Q69:Q70 U55 W45 W55 W69:W70 U69:U70">
      <formula1>"Yes - More, Yes - Less, No"</formula1>
    </dataValidation>
    <dataValidation type="decimal" allowBlank="1" showInputMessage="1" showErrorMessage="1" errorTitle="Percentage" error="Please enter a number between o and 100." promptTitle="% of aids under contract" prompt="Please enter a value between 0 and 100." sqref="X57:Y59 U59 W64:Y64 W59 V57:V59 O57:T59 F64:U64 F57:L59">
      <formula1>0</formula1>
      <formula2>100</formula2>
    </dataValidation>
    <dataValidation type="list" errorStyle="information" allowBlank="1" showInputMessage="1" showErrorMessage="1" errorTitle="y or n" error="Please answer with y or n." promptTitle="Yes or No" prompt="Please answer this question only with a &quot;y&quot; for yes or a &quot;n&quot; for no." sqref="X53:Y55 X67:Y71 Q71 Q67:Q68 U52:U54 U61 U56:U58 V68:V71 V53:V55 U71 W52:W54 W56:W58 W61 U67:U68 W67:W68 W71 R67:T71 O38:Y42 O53:T55 O67:P71 F53:L55 F45 F67:L71 F38:L42">
      <formula1>"y, n"</formula1>
    </dataValidation>
    <dataValidation type="whole" errorStyle="information" operator="greaterThanOrEqual" allowBlank="1" showInputMessage="1" showErrorMessage="1" errorTitle="Input number looks wrong" error="The number entered should be greater or equal to 0." sqref="X60:Y63 X7:Y35 X43:Y52 U21:U35 U60 U7:U8 U43:U51 U10:U19 U62:U63 V46:V52 W60 W62:W63 W8:W35 W46:W51 V43:W44 V60:V63 V7:V35 M43:N44 K43:L52 O43:T52 M46:N52 N67:N71 F46:F52 F43:F44 J46:J52 J43:J44 F7:T35 F60:T63 G43:I52">
      <formula1>0</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dimension ref="A1:F35"/>
  <sheetViews>
    <sheetView topLeftCell="A7" workbookViewId="0">
      <selection activeCell="E29" sqref="E29:F34"/>
    </sheetView>
  </sheetViews>
  <sheetFormatPr defaultRowHeight="12.75"/>
  <cols>
    <col min="1" max="1" width="23.85546875" customWidth="1"/>
    <col min="2" max="6" width="24.140625" customWidth="1"/>
  </cols>
  <sheetData>
    <row r="1" spans="1:6">
      <c r="A1" s="79">
        <v>2004</v>
      </c>
      <c r="B1" s="79">
        <v>2006</v>
      </c>
      <c r="C1" s="79">
        <v>2007</v>
      </c>
      <c r="D1" s="79">
        <v>2008</v>
      </c>
      <c r="E1" s="80" t="s">
        <v>33</v>
      </c>
    </row>
    <row r="2" spans="1:6">
      <c r="A2" t="s">
        <v>252</v>
      </c>
      <c r="B2" t="s">
        <v>0</v>
      </c>
      <c r="C2" t="s">
        <v>162</v>
      </c>
      <c r="D2" t="s">
        <v>302</v>
      </c>
      <c r="E2" t="s">
        <v>331</v>
      </c>
      <c r="F2" t="s">
        <v>393</v>
      </c>
    </row>
    <row r="3" spans="1:6">
      <c r="A3" t="s">
        <v>0</v>
      </c>
      <c r="B3" t="s">
        <v>1</v>
      </c>
      <c r="C3" t="s">
        <v>38</v>
      </c>
      <c r="D3" t="s">
        <v>162</v>
      </c>
      <c r="E3" t="s">
        <v>332</v>
      </c>
      <c r="F3" t="s">
        <v>393</v>
      </c>
    </row>
    <row r="4" spans="1:6">
      <c r="A4" t="s">
        <v>1</v>
      </c>
      <c r="B4" t="s">
        <v>2</v>
      </c>
      <c r="C4" s="1" t="s">
        <v>24</v>
      </c>
      <c r="D4" t="s">
        <v>38</v>
      </c>
      <c r="E4" t="s">
        <v>354</v>
      </c>
      <c r="F4" t="s">
        <v>393</v>
      </c>
    </row>
    <row r="5" spans="1:6">
      <c r="A5" t="s">
        <v>2</v>
      </c>
      <c r="B5" t="s">
        <v>3</v>
      </c>
      <c r="C5" s="1" t="s">
        <v>31</v>
      </c>
      <c r="D5" s="1" t="s">
        <v>327</v>
      </c>
      <c r="E5" t="s">
        <v>333</v>
      </c>
      <c r="F5" t="s">
        <v>393</v>
      </c>
    </row>
    <row r="6" spans="1:6">
      <c r="A6" t="s">
        <v>253</v>
      </c>
      <c r="B6" t="s">
        <v>4</v>
      </c>
      <c r="C6" s="1" t="s">
        <v>30</v>
      </c>
      <c r="D6" s="1" t="s">
        <v>306</v>
      </c>
      <c r="E6" t="s">
        <v>334</v>
      </c>
      <c r="F6" t="s">
        <v>393</v>
      </c>
    </row>
    <row r="7" spans="1:6">
      <c r="A7" t="s">
        <v>5</v>
      </c>
      <c r="B7" t="s">
        <v>5</v>
      </c>
      <c r="C7" s="1" t="s">
        <v>25</v>
      </c>
      <c r="D7" s="1" t="s">
        <v>31</v>
      </c>
      <c r="E7" t="s">
        <v>335</v>
      </c>
      <c r="F7" t="s">
        <v>393</v>
      </c>
    </row>
    <row r="8" spans="1:6">
      <c r="A8" t="s">
        <v>8</v>
      </c>
      <c r="B8" t="s">
        <v>6</v>
      </c>
      <c r="C8" s="2" t="s">
        <v>26</v>
      </c>
      <c r="D8" s="1" t="s">
        <v>309</v>
      </c>
      <c r="E8" t="s">
        <v>336</v>
      </c>
      <c r="F8" t="s">
        <v>393</v>
      </c>
    </row>
    <row r="9" spans="1:6">
      <c r="A9" t="s">
        <v>9</v>
      </c>
      <c r="B9" t="s">
        <v>7</v>
      </c>
      <c r="C9" s="1" t="s">
        <v>27</v>
      </c>
      <c r="D9" s="1" t="s">
        <v>310</v>
      </c>
      <c r="E9" t="s">
        <v>337</v>
      </c>
      <c r="F9" t="s">
        <v>393</v>
      </c>
    </row>
    <row r="10" spans="1:6">
      <c r="A10" t="s">
        <v>10</v>
      </c>
      <c r="B10" t="s">
        <v>8</v>
      </c>
      <c r="C10" s="1" t="s">
        <v>28</v>
      </c>
      <c r="D10" s="1" t="s">
        <v>311</v>
      </c>
      <c r="E10" t="s">
        <v>338</v>
      </c>
      <c r="F10" t="s">
        <v>393</v>
      </c>
    </row>
    <row r="11" spans="1:6">
      <c r="A11" t="s">
        <v>11</v>
      </c>
      <c r="B11" t="s">
        <v>9</v>
      </c>
      <c r="C11" s="1" t="s">
        <v>39</v>
      </c>
      <c r="D11" s="1" t="s">
        <v>312</v>
      </c>
      <c r="E11" t="s">
        <v>339</v>
      </c>
      <c r="F11" t="s">
        <v>393</v>
      </c>
    </row>
    <row r="12" spans="1:6">
      <c r="A12" t="s">
        <v>254</v>
      </c>
      <c r="B12" t="s">
        <v>10</v>
      </c>
      <c r="C12" s="1" t="s">
        <v>29</v>
      </c>
      <c r="D12" s="1" t="s">
        <v>313</v>
      </c>
      <c r="E12" t="s">
        <v>340</v>
      </c>
      <c r="F12" t="s">
        <v>393</v>
      </c>
    </row>
    <row r="13" spans="1:6">
      <c r="A13" t="s">
        <v>12</v>
      </c>
      <c r="B13" t="s">
        <v>11</v>
      </c>
      <c r="C13" s="1" t="s">
        <v>32</v>
      </c>
      <c r="D13" t="s">
        <v>328</v>
      </c>
      <c r="E13" t="s">
        <v>341</v>
      </c>
      <c r="F13" t="s">
        <v>393</v>
      </c>
    </row>
    <row r="14" spans="1:6">
      <c r="A14" t="s">
        <v>14</v>
      </c>
      <c r="B14" t="s">
        <v>12</v>
      </c>
      <c r="D14" t="s">
        <v>316</v>
      </c>
      <c r="E14" t="s">
        <v>342</v>
      </c>
      <c r="F14" t="s">
        <v>393</v>
      </c>
    </row>
    <row r="15" spans="1:6">
      <c r="A15" t="s">
        <v>19</v>
      </c>
      <c r="B15" t="s">
        <v>13</v>
      </c>
      <c r="D15" t="s">
        <v>25</v>
      </c>
      <c r="E15" t="s">
        <v>343</v>
      </c>
      <c r="F15" t="s">
        <v>393</v>
      </c>
    </row>
    <row r="16" spans="1:6">
      <c r="A16" t="s">
        <v>20</v>
      </c>
      <c r="B16" t="s">
        <v>14</v>
      </c>
      <c r="D16" t="s">
        <v>317</v>
      </c>
      <c r="E16" t="s">
        <v>344</v>
      </c>
      <c r="F16" t="s">
        <v>393</v>
      </c>
    </row>
    <row r="17" spans="1:6">
      <c r="A17" t="s">
        <v>21</v>
      </c>
      <c r="B17" t="s">
        <v>15</v>
      </c>
      <c r="D17" t="s">
        <v>318</v>
      </c>
      <c r="E17" t="s">
        <v>345</v>
      </c>
      <c r="F17" t="s">
        <v>393</v>
      </c>
    </row>
    <row r="18" spans="1:6">
      <c r="A18" t="s">
        <v>23</v>
      </c>
      <c r="B18" t="s">
        <v>16</v>
      </c>
      <c r="D18" t="s">
        <v>319</v>
      </c>
      <c r="E18" t="s">
        <v>346</v>
      </c>
      <c r="F18" t="s">
        <v>393</v>
      </c>
    </row>
    <row r="19" spans="1:6">
      <c r="A19" t="s">
        <v>255</v>
      </c>
      <c r="B19" t="s">
        <v>17</v>
      </c>
      <c r="D19" t="s">
        <v>28</v>
      </c>
      <c r="E19" t="s">
        <v>347</v>
      </c>
      <c r="F19" t="s">
        <v>393</v>
      </c>
    </row>
    <row r="20" spans="1:6">
      <c r="B20" t="s">
        <v>18</v>
      </c>
      <c r="D20" t="s">
        <v>329</v>
      </c>
      <c r="E20" t="s">
        <v>348</v>
      </c>
      <c r="F20" t="s">
        <v>393</v>
      </c>
    </row>
    <row r="21" spans="1:6">
      <c r="B21" t="s">
        <v>19</v>
      </c>
      <c r="D21" t="s">
        <v>322</v>
      </c>
      <c r="E21" t="s">
        <v>349</v>
      </c>
      <c r="F21" t="s">
        <v>393</v>
      </c>
    </row>
    <row r="22" spans="1:6">
      <c r="B22" t="s">
        <v>20</v>
      </c>
      <c r="D22" t="s">
        <v>323</v>
      </c>
      <c r="E22" t="s">
        <v>350</v>
      </c>
      <c r="F22" t="s">
        <v>393</v>
      </c>
    </row>
    <row r="23" spans="1:6">
      <c r="B23" t="s">
        <v>21</v>
      </c>
      <c r="D23" t="s">
        <v>324</v>
      </c>
      <c r="E23" t="s">
        <v>351</v>
      </c>
      <c r="F23" t="s">
        <v>393</v>
      </c>
    </row>
    <row r="24" spans="1:6">
      <c r="B24" t="s">
        <v>22</v>
      </c>
      <c r="D24" t="s">
        <v>330</v>
      </c>
      <c r="E24" t="s">
        <v>352</v>
      </c>
      <c r="F24" t="s">
        <v>393</v>
      </c>
    </row>
    <row r="25" spans="1:6">
      <c r="B25" t="s">
        <v>23</v>
      </c>
      <c r="D25" t="s">
        <v>32</v>
      </c>
      <c r="E25" t="s">
        <v>353</v>
      </c>
      <c r="F25" t="s">
        <v>393</v>
      </c>
    </row>
    <row r="26" spans="1:6">
      <c r="E26" t="s">
        <v>166</v>
      </c>
      <c r="F26" t="s">
        <v>395</v>
      </c>
    </row>
    <row r="27" spans="1:6">
      <c r="E27" t="s">
        <v>167</v>
      </c>
      <c r="F27" t="s">
        <v>395</v>
      </c>
    </row>
    <row r="28" spans="1:6">
      <c r="E28" t="s">
        <v>169</v>
      </c>
      <c r="F28" t="s">
        <v>395</v>
      </c>
    </row>
    <row r="29" spans="1:6">
      <c r="E29" t="s">
        <v>178</v>
      </c>
      <c r="F29" t="s">
        <v>394</v>
      </c>
    </row>
    <row r="30" spans="1:6">
      <c r="E30" t="s">
        <v>180</v>
      </c>
      <c r="F30" t="s">
        <v>394</v>
      </c>
    </row>
    <row r="31" spans="1:6">
      <c r="E31" t="s">
        <v>182</v>
      </c>
      <c r="F31" t="s">
        <v>394</v>
      </c>
    </row>
    <row r="32" spans="1:6">
      <c r="E32" t="s">
        <v>184</v>
      </c>
      <c r="F32" t="s">
        <v>394</v>
      </c>
    </row>
    <row r="33" spans="5:6">
      <c r="E33" t="s">
        <v>189</v>
      </c>
      <c r="F33" t="s">
        <v>394</v>
      </c>
    </row>
    <row r="34" spans="5:6">
      <c r="E34" t="s">
        <v>190</v>
      </c>
      <c r="F34" t="s">
        <v>394</v>
      </c>
    </row>
    <row r="35" spans="5:6">
      <c r="E35" t="s">
        <v>256</v>
      </c>
      <c r="F35" t="s">
        <v>396</v>
      </c>
    </row>
  </sheetData>
  <sortState ref="E2:F35">
    <sortCondition descending="1" ref="F2:F35"/>
    <sortCondition ref="E2:E35"/>
  </sortState>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1"/>
  <dimension ref="A1:E10"/>
  <sheetViews>
    <sheetView workbookViewId="0">
      <selection activeCell="A2" sqref="A2:E9"/>
    </sheetView>
  </sheetViews>
  <sheetFormatPr defaultRowHeight="12.75"/>
  <cols>
    <col min="1" max="1" width="10.140625" style="78" customWidth="1"/>
    <col min="2" max="2" width="12.85546875" style="78" customWidth="1"/>
    <col min="3" max="4" width="13.7109375" style="78" customWidth="1"/>
    <col min="5" max="5" width="13" style="78" customWidth="1"/>
    <col min="6" max="6" width="2.42578125" style="78" customWidth="1"/>
    <col min="7" max="16384" width="9.140625" style="78"/>
  </cols>
  <sheetData>
    <row r="1" spans="1:5" ht="15.75">
      <c r="A1" s="235"/>
      <c r="B1" s="235"/>
      <c r="C1" s="235"/>
      <c r="D1" s="235"/>
      <c r="E1" s="235"/>
    </row>
    <row r="2" spans="1:5">
      <c r="A2" s="217"/>
      <c r="B2" s="217"/>
      <c r="C2" s="236" t="s">
        <v>299</v>
      </c>
      <c r="D2" s="236" t="s">
        <v>300</v>
      </c>
      <c r="E2" s="237" t="s">
        <v>301</v>
      </c>
    </row>
    <row r="3" spans="1:5">
      <c r="A3" s="218" t="s">
        <v>208</v>
      </c>
      <c r="B3" s="218" t="s">
        <v>236</v>
      </c>
      <c r="C3" s="219">
        <v>14533</v>
      </c>
      <c r="D3" s="219">
        <v>12268</v>
      </c>
      <c r="E3" s="220">
        <v>26801</v>
      </c>
    </row>
    <row r="4" spans="1:5">
      <c r="A4" s="216"/>
      <c r="B4" s="221" t="s">
        <v>43</v>
      </c>
      <c r="C4" s="222">
        <v>38804</v>
      </c>
      <c r="D4" s="222">
        <v>42235</v>
      </c>
      <c r="E4" s="223">
        <v>81039</v>
      </c>
    </row>
    <row r="5" spans="1:5">
      <c r="A5" s="217"/>
      <c r="B5" s="224" t="s">
        <v>248</v>
      </c>
      <c r="C5" s="225">
        <v>53337</v>
      </c>
      <c r="D5" s="225">
        <v>54503</v>
      </c>
      <c r="E5" s="225">
        <v>107840</v>
      </c>
    </row>
    <row r="6" spans="1:5" ht="21.75" customHeight="1">
      <c r="A6" s="218" t="s">
        <v>209</v>
      </c>
      <c r="B6" s="218" t="s">
        <v>236</v>
      </c>
      <c r="C6" s="226">
        <v>33991</v>
      </c>
      <c r="D6" s="222">
        <v>23060</v>
      </c>
      <c r="E6" s="223">
        <v>57051</v>
      </c>
    </row>
    <row r="7" spans="1:5">
      <c r="A7" s="217"/>
      <c r="B7" s="227" t="s">
        <v>43</v>
      </c>
      <c r="C7" s="228">
        <v>33609</v>
      </c>
      <c r="D7" s="229">
        <v>24107</v>
      </c>
      <c r="E7" s="230">
        <v>57716</v>
      </c>
    </row>
    <row r="8" spans="1:5">
      <c r="A8" s="217"/>
      <c r="B8" s="217" t="s">
        <v>249</v>
      </c>
      <c r="C8" s="231">
        <v>67600</v>
      </c>
      <c r="D8" s="231">
        <v>47167</v>
      </c>
      <c r="E8" s="231">
        <v>114767</v>
      </c>
    </row>
    <row r="9" spans="1:5" ht="27.75" customHeight="1">
      <c r="A9" s="232"/>
      <c r="B9" s="233" t="s">
        <v>250</v>
      </c>
      <c r="C9" s="234">
        <v>120937</v>
      </c>
      <c r="D9" s="234">
        <v>101670</v>
      </c>
      <c r="E9" s="234">
        <v>222607</v>
      </c>
    </row>
    <row r="10" spans="1:5">
      <c r="A10" s="216"/>
      <c r="B10" s="216"/>
      <c r="C10" s="216"/>
      <c r="D10" s="216"/>
      <c r="E10" s="216"/>
    </row>
  </sheetData>
  <phoneticPr fontId="11"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dimension ref="B2:AB126"/>
  <sheetViews>
    <sheetView topLeftCell="A2" workbookViewId="0">
      <pane xSplit="2" ySplit="2" topLeftCell="C4" activePane="bottomRight" state="frozen"/>
      <selection activeCell="A2" sqref="A2"/>
      <selection pane="topRight" activeCell="C2" sqref="C2"/>
      <selection pane="bottomLeft" activeCell="A4" sqref="A4"/>
      <selection pane="bottomRight" activeCell="B4" sqref="B4"/>
    </sheetView>
  </sheetViews>
  <sheetFormatPr defaultRowHeight="12.75"/>
  <cols>
    <col min="1" max="1" width="2.7109375" style="45" customWidth="1"/>
    <col min="2" max="2" width="15.7109375" style="45" customWidth="1"/>
    <col min="3" max="3" width="6.140625" style="66" customWidth="1"/>
    <col min="4" max="4" width="9.140625" style="66"/>
    <col min="5" max="6" width="7.42578125" style="45" customWidth="1"/>
    <col min="7" max="7" width="2.7109375" style="45" customWidth="1"/>
    <col min="8" max="9" width="7.42578125" style="45" customWidth="1"/>
    <col min="10" max="10" width="2.7109375" style="45" customWidth="1"/>
    <col min="11" max="13" width="6" style="45" customWidth="1"/>
    <col min="14" max="14" width="2.7109375" style="45" customWidth="1"/>
    <col min="15" max="17" width="9.140625" style="45"/>
    <col min="18" max="18" width="2.7109375" style="45" customWidth="1"/>
    <col min="19" max="22" width="7.7109375" style="45" customWidth="1"/>
    <col min="23" max="23" width="2.7109375" style="45" customWidth="1"/>
    <col min="24" max="25" width="7.7109375" style="45" customWidth="1"/>
    <col min="26" max="26" width="2.7109375" style="45" customWidth="1"/>
    <col min="28" max="30" width="14" style="45" customWidth="1"/>
    <col min="31" max="16384" width="9.140625" style="45"/>
  </cols>
  <sheetData>
    <row r="2" spans="2:28" ht="14.25" customHeight="1">
      <c r="B2" s="59"/>
      <c r="C2" s="81"/>
      <c r="D2" s="85"/>
      <c r="E2" s="304" t="s">
        <v>207</v>
      </c>
      <c r="F2" s="304"/>
      <c r="G2" s="214"/>
      <c r="H2" s="304" t="s">
        <v>212</v>
      </c>
      <c r="I2" s="304"/>
      <c r="J2" s="214"/>
      <c r="K2" s="304" t="s">
        <v>217</v>
      </c>
      <c r="L2" s="304"/>
      <c r="M2" s="304"/>
      <c r="N2" s="214"/>
      <c r="O2" s="304" t="s">
        <v>219</v>
      </c>
      <c r="P2" s="304"/>
      <c r="Q2" s="304"/>
      <c r="R2" s="215"/>
      <c r="S2" s="304" t="s">
        <v>125</v>
      </c>
      <c r="T2" s="304"/>
      <c r="U2" s="304"/>
      <c r="V2" s="304"/>
      <c r="W2" s="215"/>
      <c r="X2" s="305" t="s">
        <v>226</v>
      </c>
      <c r="Y2" s="305"/>
      <c r="AA2" s="45"/>
    </row>
    <row r="3" spans="2:28" s="67" customFormat="1" ht="38.25">
      <c r="B3" s="86"/>
      <c r="C3" s="69" t="s">
        <v>244</v>
      </c>
      <c r="D3" s="70" t="s">
        <v>250</v>
      </c>
      <c r="E3" s="71" t="s">
        <v>208</v>
      </c>
      <c r="F3" s="71" t="s">
        <v>209</v>
      </c>
      <c r="G3" s="72"/>
      <c r="H3" s="71" t="s">
        <v>236</v>
      </c>
      <c r="I3" s="71" t="s">
        <v>43</v>
      </c>
      <c r="J3" s="71"/>
      <c r="K3" s="71" t="s">
        <v>56</v>
      </c>
      <c r="L3" s="71" t="s">
        <v>57</v>
      </c>
      <c r="M3" s="71" t="s">
        <v>58</v>
      </c>
      <c r="N3" s="71"/>
      <c r="O3" s="71" t="s">
        <v>220</v>
      </c>
      <c r="P3" s="71" t="s">
        <v>243</v>
      </c>
      <c r="Q3" s="71" t="s">
        <v>221</v>
      </c>
      <c r="R3" s="73"/>
      <c r="S3" s="74" t="s">
        <v>222</v>
      </c>
      <c r="T3" s="74" t="s">
        <v>223</v>
      </c>
      <c r="U3" s="74" t="s">
        <v>224</v>
      </c>
      <c r="V3" s="74" t="s">
        <v>225</v>
      </c>
      <c r="W3" s="73"/>
      <c r="X3" s="74" t="s">
        <v>227</v>
      </c>
      <c r="Y3" s="74" t="s">
        <v>251</v>
      </c>
      <c r="AB3" s="68"/>
    </row>
    <row r="4" spans="2:28" ht="14.25" customHeight="1">
      <c r="B4" s="85" t="s">
        <v>198</v>
      </c>
      <c r="C4" s="81" t="s">
        <v>245</v>
      </c>
      <c r="D4" s="82">
        <v>543</v>
      </c>
      <c r="E4" s="83">
        <v>89</v>
      </c>
      <c r="F4" s="83">
        <v>454</v>
      </c>
      <c r="G4" s="84"/>
      <c r="H4" s="83">
        <v>356</v>
      </c>
      <c r="I4" s="83">
        <v>187</v>
      </c>
      <c r="J4" s="84"/>
      <c r="K4" s="83">
        <v>0</v>
      </c>
      <c r="L4" s="83">
        <v>0</v>
      </c>
      <c r="M4" s="83">
        <v>4</v>
      </c>
      <c r="N4" s="83"/>
      <c r="O4" s="83">
        <v>3</v>
      </c>
      <c r="P4" s="83">
        <v>0</v>
      </c>
      <c r="Q4" s="83">
        <v>0</v>
      </c>
      <c r="R4" s="85"/>
      <c r="S4" s="83">
        <v>0</v>
      </c>
      <c r="T4" s="83">
        <v>0</v>
      </c>
      <c r="U4" s="84">
        <v>0</v>
      </c>
      <c r="V4" s="84">
        <v>0</v>
      </c>
      <c r="W4" s="85"/>
      <c r="X4" s="83">
        <v>0</v>
      </c>
      <c r="Y4" s="83">
        <v>75</v>
      </c>
      <c r="AA4" s="45"/>
    </row>
    <row r="5" spans="2:28" ht="18.75" customHeight="1">
      <c r="B5" s="85" t="s">
        <v>199</v>
      </c>
      <c r="C5" s="81" t="s">
        <v>245</v>
      </c>
      <c r="D5" s="82">
        <v>1675</v>
      </c>
      <c r="E5" s="83">
        <v>1438</v>
      </c>
      <c r="F5" s="83">
        <v>237</v>
      </c>
      <c r="G5" s="84"/>
      <c r="H5" s="83">
        <v>1134</v>
      </c>
      <c r="I5" s="83">
        <v>541</v>
      </c>
      <c r="J5" s="84"/>
      <c r="K5" s="83">
        <v>0</v>
      </c>
      <c r="L5" s="83">
        <v>0</v>
      </c>
      <c r="M5" s="83">
        <v>13</v>
      </c>
      <c r="N5" s="83"/>
      <c r="O5" s="83">
        <v>10</v>
      </c>
      <c r="P5" s="83">
        <v>14</v>
      </c>
      <c r="Q5" s="83">
        <v>16</v>
      </c>
      <c r="R5" s="85"/>
      <c r="S5" s="83">
        <v>0</v>
      </c>
      <c r="T5" s="83">
        <v>0</v>
      </c>
      <c r="U5" s="84">
        <v>0</v>
      </c>
      <c r="V5" s="84">
        <v>0</v>
      </c>
      <c r="W5" s="85"/>
      <c r="X5" s="83">
        <v>0</v>
      </c>
      <c r="Y5" s="83">
        <v>0</v>
      </c>
      <c r="AA5" s="45"/>
    </row>
    <row r="6" spans="2:28" ht="15.75" customHeight="1">
      <c r="B6" s="85" t="s">
        <v>163</v>
      </c>
      <c r="C6" s="81" t="s">
        <v>246</v>
      </c>
      <c r="D6" s="82">
        <v>328</v>
      </c>
      <c r="E6" s="83">
        <v>49</v>
      </c>
      <c r="F6" s="83">
        <v>279</v>
      </c>
      <c r="G6" s="84"/>
      <c r="H6" s="83">
        <v>320</v>
      </c>
      <c r="I6" s="83">
        <v>8</v>
      </c>
      <c r="J6" s="84"/>
      <c r="K6" s="83">
        <v>0</v>
      </c>
      <c r="L6" s="83">
        <v>0</v>
      </c>
      <c r="M6" s="83">
        <v>0</v>
      </c>
      <c r="N6" s="83"/>
      <c r="O6" s="83">
        <v>46</v>
      </c>
      <c r="P6" s="83">
        <v>23</v>
      </c>
      <c r="Q6" s="83">
        <v>0</v>
      </c>
      <c r="R6" s="85"/>
      <c r="S6" s="83">
        <v>0</v>
      </c>
      <c r="T6" s="83">
        <v>1</v>
      </c>
      <c r="U6" s="84">
        <v>0.15</v>
      </c>
      <c r="V6" s="84">
        <v>0.16</v>
      </c>
      <c r="W6" s="85"/>
      <c r="X6" s="83">
        <v>8</v>
      </c>
      <c r="Y6" s="83">
        <v>0</v>
      </c>
      <c r="AA6" s="45"/>
    </row>
    <row r="7" spans="2:28" ht="15.75" customHeight="1">
      <c r="B7" s="85" t="s">
        <v>164</v>
      </c>
      <c r="C7" s="81" t="s">
        <v>245</v>
      </c>
      <c r="D7" s="82">
        <v>20684</v>
      </c>
      <c r="E7" s="83">
        <v>13242</v>
      </c>
      <c r="F7" s="83">
        <v>7442</v>
      </c>
      <c r="G7" s="84"/>
      <c r="H7" s="83">
        <v>7554</v>
      </c>
      <c r="I7" s="83">
        <v>13130</v>
      </c>
      <c r="J7" s="84"/>
      <c r="K7" s="83">
        <v>247</v>
      </c>
      <c r="L7" s="83">
        <v>118</v>
      </c>
      <c r="M7" s="83">
        <v>161</v>
      </c>
      <c r="N7" s="83"/>
      <c r="O7" s="83">
        <v>106</v>
      </c>
      <c r="P7" s="83">
        <v>13</v>
      </c>
      <c r="Q7" s="83">
        <v>0</v>
      </c>
      <c r="R7" s="85"/>
      <c r="S7" s="83">
        <v>0</v>
      </c>
      <c r="T7" s="83">
        <v>4</v>
      </c>
      <c r="U7" s="84">
        <v>0.88</v>
      </c>
      <c r="V7" s="84">
        <v>0.74</v>
      </c>
      <c r="W7" s="85"/>
      <c r="X7" s="83">
        <v>800</v>
      </c>
      <c r="Y7" s="83">
        <v>127</v>
      </c>
      <c r="AA7" s="45"/>
    </row>
    <row r="8" spans="2:28" ht="15.75" customHeight="1">
      <c r="B8" s="85" t="s">
        <v>173</v>
      </c>
      <c r="C8" s="81" t="s">
        <v>245</v>
      </c>
      <c r="D8" s="82">
        <v>1011</v>
      </c>
      <c r="E8" s="83">
        <v>115</v>
      </c>
      <c r="F8" s="83">
        <v>896</v>
      </c>
      <c r="G8" s="84"/>
      <c r="H8" s="83">
        <v>693</v>
      </c>
      <c r="I8" s="83">
        <v>318</v>
      </c>
      <c r="J8" s="84"/>
      <c r="K8" s="83">
        <v>0</v>
      </c>
      <c r="L8" s="83">
        <v>0</v>
      </c>
      <c r="M8" s="83">
        <v>8</v>
      </c>
      <c r="N8" s="83"/>
      <c r="O8" s="83">
        <v>23</v>
      </c>
      <c r="P8" s="83">
        <v>0</v>
      </c>
      <c r="Q8" s="83">
        <v>0</v>
      </c>
      <c r="R8" s="85"/>
      <c r="S8" s="83">
        <v>0</v>
      </c>
      <c r="T8" s="83">
        <v>0</v>
      </c>
      <c r="U8" s="84">
        <v>0.1</v>
      </c>
      <c r="V8" s="84">
        <v>0.27</v>
      </c>
      <c r="W8" s="85"/>
      <c r="X8" s="83">
        <v>0</v>
      </c>
      <c r="Y8" s="83">
        <v>72</v>
      </c>
      <c r="AA8" s="45"/>
    </row>
    <row r="9" spans="2:28" ht="15.75" customHeight="1">
      <c r="B9" s="85" t="s">
        <v>200</v>
      </c>
      <c r="C9" s="81" t="s">
        <v>246</v>
      </c>
      <c r="D9" s="82">
        <v>4700</v>
      </c>
      <c r="E9" s="83">
        <v>2635</v>
      </c>
      <c r="F9" s="83">
        <v>2065</v>
      </c>
      <c r="G9" s="84"/>
      <c r="H9" s="83">
        <v>4516</v>
      </c>
      <c r="I9" s="83">
        <v>184</v>
      </c>
      <c r="J9" s="84"/>
      <c r="K9" s="83">
        <v>0</v>
      </c>
      <c r="L9" s="83">
        <v>0</v>
      </c>
      <c r="M9" s="83">
        <v>12</v>
      </c>
      <c r="N9" s="83"/>
      <c r="O9" s="83">
        <v>0</v>
      </c>
      <c r="P9" s="83">
        <v>73</v>
      </c>
      <c r="Q9" s="83">
        <v>0</v>
      </c>
      <c r="R9" s="85"/>
      <c r="S9" s="83">
        <v>0</v>
      </c>
      <c r="T9" s="83">
        <v>0</v>
      </c>
      <c r="U9" s="84">
        <v>0</v>
      </c>
      <c r="V9" s="84">
        <v>0</v>
      </c>
      <c r="W9" s="85"/>
      <c r="X9" s="83">
        <v>2637</v>
      </c>
      <c r="Y9" s="83">
        <v>0</v>
      </c>
      <c r="AA9" s="45"/>
    </row>
    <row r="10" spans="2:28" ht="15.75" customHeight="1">
      <c r="B10" s="85" t="s">
        <v>201</v>
      </c>
      <c r="C10" s="81" t="s">
        <v>246</v>
      </c>
      <c r="D10" s="82">
        <v>2822</v>
      </c>
      <c r="E10" s="83">
        <v>1784</v>
      </c>
      <c r="F10" s="83">
        <v>1038</v>
      </c>
      <c r="G10" s="84"/>
      <c r="H10" s="83">
        <v>2492</v>
      </c>
      <c r="I10" s="83">
        <v>330</v>
      </c>
      <c r="J10" s="84"/>
      <c r="K10" s="83">
        <v>0</v>
      </c>
      <c r="L10" s="83">
        <v>0</v>
      </c>
      <c r="M10" s="83">
        <v>1</v>
      </c>
      <c r="N10" s="83"/>
      <c r="O10" s="83">
        <v>48</v>
      </c>
      <c r="P10" s="83">
        <v>0</v>
      </c>
      <c r="Q10" s="83">
        <v>0</v>
      </c>
      <c r="R10" s="85"/>
      <c r="S10" s="83">
        <v>0</v>
      </c>
      <c r="T10" s="83">
        <v>0</v>
      </c>
      <c r="U10" s="84">
        <v>0</v>
      </c>
      <c r="V10" s="84">
        <v>0</v>
      </c>
      <c r="W10" s="85"/>
      <c r="X10" s="83">
        <v>0</v>
      </c>
      <c r="Y10" s="83">
        <v>0</v>
      </c>
      <c r="AA10" s="45"/>
    </row>
    <row r="11" spans="2:28" ht="15.75" customHeight="1">
      <c r="B11" s="85" t="s">
        <v>174</v>
      </c>
      <c r="C11" s="81" t="s">
        <v>246</v>
      </c>
      <c r="D11" s="82">
        <v>7</v>
      </c>
      <c r="E11" s="83">
        <v>7</v>
      </c>
      <c r="F11" s="83">
        <v>0</v>
      </c>
      <c r="G11" s="84"/>
      <c r="H11" s="83">
        <v>7</v>
      </c>
      <c r="I11" s="83">
        <v>0</v>
      </c>
      <c r="J11" s="84"/>
      <c r="K11" s="83">
        <v>0</v>
      </c>
      <c r="L11" s="83">
        <v>0</v>
      </c>
      <c r="M11" s="83">
        <v>0</v>
      </c>
      <c r="N11" s="83"/>
      <c r="O11" s="83">
        <v>0</v>
      </c>
      <c r="P11" s="83">
        <v>0</v>
      </c>
      <c r="Q11" s="83">
        <v>0</v>
      </c>
      <c r="R11" s="85"/>
      <c r="S11" s="83">
        <v>0</v>
      </c>
      <c r="T11" s="83">
        <v>0</v>
      </c>
      <c r="U11" s="84">
        <v>0</v>
      </c>
      <c r="V11" s="84">
        <v>0</v>
      </c>
      <c r="W11" s="85"/>
      <c r="X11" s="83">
        <v>0</v>
      </c>
      <c r="Y11" s="83">
        <v>0</v>
      </c>
      <c r="AA11" s="45"/>
    </row>
    <row r="12" spans="2:28" ht="15.75" customHeight="1">
      <c r="B12" s="85" t="s">
        <v>175</v>
      </c>
      <c r="C12" s="81" t="s">
        <v>246</v>
      </c>
      <c r="D12" s="82">
        <v>2567</v>
      </c>
      <c r="E12" s="83">
        <v>1407</v>
      </c>
      <c r="F12" s="83">
        <v>1160</v>
      </c>
      <c r="G12" s="84"/>
      <c r="H12" s="83">
        <v>684</v>
      </c>
      <c r="I12" s="83">
        <v>1883</v>
      </c>
      <c r="J12" s="84"/>
      <c r="K12" s="83">
        <v>0</v>
      </c>
      <c r="L12" s="83">
        <v>0</v>
      </c>
      <c r="M12" s="83">
        <v>2</v>
      </c>
      <c r="N12" s="83"/>
      <c r="O12" s="83">
        <v>50</v>
      </c>
      <c r="P12" s="83">
        <v>18</v>
      </c>
      <c r="Q12" s="83">
        <v>0</v>
      </c>
      <c r="R12" s="85"/>
      <c r="S12" s="83">
        <v>0</v>
      </c>
      <c r="T12" s="83">
        <v>0</v>
      </c>
      <c r="U12" s="84">
        <v>1</v>
      </c>
      <c r="V12" s="84">
        <v>0.46</v>
      </c>
      <c r="W12" s="85"/>
      <c r="X12" s="83">
        <v>66</v>
      </c>
      <c r="Y12" s="83">
        <v>93</v>
      </c>
      <c r="AA12" s="45"/>
    </row>
    <row r="13" spans="2:28" ht="15.75" customHeight="1">
      <c r="B13" s="85" t="s">
        <v>176</v>
      </c>
      <c r="C13" s="81" t="s">
        <v>245</v>
      </c>
      <c r="D13" s="82">
        <v>170</v>
      </c>
      <c r="E13" s="83">
        <v>67</v>
      </c>
      <c r="F13" s="83">
        <v>103</v>
      </c>
      <c r="G13" s="84"/>
      <c r="H13" s="83">
        <v>164</v>
      </c>
      <c r="I13" s="83">
        <v>6</v>
      </c>
      <c r="J13" s="84"/>
      <c r="K13" s="83">
        <v>0</v>
      </c>
      <c r="L13" s="83">
        <v>0</v>
      </c>
      <c r="M13" s="83">
        <v>0</v>
      </c>
      <c r="N13" s="83"/>
      <c r="O13" s="83">
        <v>5</v>
      </c>
      <c r="P13" s="83">
        <v>0</v>
      </c>
      <c r="Q13" s="83">
        <v>0</v>
      </c>
      <c r="R13" s="85"/>
      <c r="S13" s="83">
        <v>0</v>
      </c>
      <c r="T13" s="83">
        <v>0</v>
      </c>
      <c r="U13" s="84">
        <v>0.1</v>
      </c>
      <c r="V13" s="84">
        <v>0</v>
      </c>
      <c r="W13" s="85"/>
      <c r="X13" s="83">
        <v>252</v>
      </c>
      <c r="Y13" s="83">
        <v>0</v>
      </c>
      <c r="AA13" s="45"/>
    </row>
    <row r="14" spans="2:28" ht="15.75" customHeight="1">
      <c r="B14" s="85" t="s">
        <v>202</v>
      </c>
      <c r="C14" s="81" t="s">
        <v>246</v>
      </c>
      <c r="D14" s="82">
        <v>560</v>
      </c>
      <c r="E14" s="83">
        <v>463</v>
      </c>
      <c r="F14" s="83">
        <v>97</v>
      </c>
      <c r="G14" s="84"/>
      <c r="H14" s="83">
        <v>530</v>
      </c>
      <c r="I14" s="83">
        <v>30</v>
      </c>
      <c r="J14" s="84"/>
      <c r="K14" s="83">
        <v>74</v>
      </c>
      <c r="L14" s="83">
        <v>13</v>
      </c>
      <c r="M14" s="83">
        <v>42</v>
      </c>
      <c r="N14" s="83"/>
      <c r="O14" s="83">
        <v>50</v>
      </c>
      <c r="P14" s="83">
        <v>3</v>
      </c>
      <c r="Q14" s="83">
        <v>3</v>
      </c>
      <c r="R14" s="85"/>
      <c r="S14" s="83">
        <v>0</v>
      </c>
      <c r="T14" s="83">
        <v>8</v>
      </c>
      <c r="U14" s="84">
        <v>0.7</v>
      </c>
      <c r="V14" s="84">
        <v>0.18</v>
      </c>
      <c r="W14" s="85"/>
      <c r="X14" s="83">
        <v>330</v>
      </c>
      <c r="Y14" s="83">
        <v>0</v>
      </c>
      <c r="AA14" s="45"/>
    </row>
    <row r="15" spans="2:28" ht="15.75" customHeight="1">
      <c r="B15" s="85" t="s">
        <v>203</v>
      </c>
      <c r="C15" s="81" t="s">
        <v>246</v>
      </c>
      <c r="D15" s="82">
        <v>9442</v>
      </c>
      <c r="E15" s="83">
        <v>2333</v>
      </c>
      <c r="F15" s="83">
        <v>7109</v>
      </c>
      <c r="G15" s="84"/>
      <c r="H15" s="83">
        <v>5095</v>
      </c>
      <c r="I15" s="83">
        <v>4347</v>
      </c>
      <c r="J15" s="84"/>
      <c r="K15" s="83">
        <v>0</v>
      </c>
      <c r="L15" s="83">
        <v>65</v>
      </c>
      <c r="M15" s="83">
        <v>0</v>
      </c>
      <c r="N15" s="83"/>
      <c r="O15" s="83">
        <v>11</v>
      </c>
      <c r="P15" s="83">
        <v>10</v>
      </c>
      <c r="Q15" s="83">
        <v>10</v>
      </c>
      <c r="R15" s="85"/>
      <c r="S15" s="83">
        <v>0</v>
      </c>
      <c r="T15" s="83">
        <v>20</v>
      </c>
      <c r="U15" s="84">
        <v>0</v>
      </c>
      <c r="V15" s="84">
        <v>0</v>
      </c>
      <c r="W15" s="85"/>
      <c r="X15" s="83">
        <v>0</v>
      </c>
      <c r="Y15" s="83">
        <v>0</v>
      </c>
      <c r="AA15" s="45"/>
    </row>
    <row r="16" spans="2:28" ht="15.75" customHeight="1">
      <c r="B16" s="85" t="s">
        <v>178</v>
      </c>
      <c r="C16" s="81" t="s">
        <v>246</v>
      </c>
      <c r="D16" s="82">
        <v>758</v>
      </c>
      <c r="E16" s="83">
        <v>577</v>
      </c>
      <c r="F16" s="83">
        <v>181</v>
      </c>
      <c r="G16" s="84"/>
      <c r="H16" s="83">
        <v>250</v>
      </c>
      <c r="I16" s="83">
        <v>508</v>
      </c>
      <c r="J16" s="84"/>
      <c r="K16" s="83">
        <v>0</v>
      </c>
      <c r="L16" s="83">
        <v>0</v>
      </c>
      <c r="M16" s="83">
        <v>0</v>
      </c>
      <c r="N16" s="83"/>
      <c r="O16" s="83">
        <v>1</v>
      </c>
      <c r="P16" s="83">
        <v>13</v>
      </c>
      <c r="Q16" s="83">
        <v>1</v>
      </c>
      <c r="R16" s="85"/>
      <c r="S16" s="83">
        <v>0</v>
      </c>
      <c r="T16" s="83">
        <v>0</v>
      </c>
      <c r="U16" s="84">
        <v>1.87</v>
      </c>
      <c r="V16" s="84">
        <v>0.56559999999999999</v>
      </c>
      <c r="W16" s="85"/>
      <c r="X16" s="83">
        <v>47</v>
      </c>
      <c r="Y16" s="83">
        <v>3</v>
      </c>
      <c r="AA16" s="45"/>
    </row>
    <row r="17" spans="2:27" ht="15.75" customHeight="1">
      <c r="B17" s="85" t="s">
        <v>179</v>
      </c>
      <c r="C17" s="81" t="s">
        <v>246</v>
      </c>
      <c r="D17" s="82">
        <v>35030</v>
      </c>
      <c r="E17" s="83">
        <v>23174</v>
      </c>
      <c r="F17" s="83">
        <v>11856</v>
      </c>
      <c r="G17" s="84"/>
      <c r="H17" s="83">
        <v>8135</v>
      </c>
      <c r="I17" s="83">
        <v>26895</v>
      </c>
      <c r="J17" s="84"/>
      <c r="K17" s="83">
        <v>0</v>
      </c>
      <c r="L17" s="83">
        <v>0</v>
      </c>
      <c r="M17" s="83">
        <v>0</v>
      </c>
      <c r="N17" s="83"/>
      <c r="O17" s="83">
        <v>64</v>
      </c>
      <c r="P17" s="83">
        <v>31</v>
      </c>
      <c r="Q17" s="83">
        <v>1</v>
      </c>
      <c r="R17" s="85"/>
      <c r="S17" s="83">
        <v>0</v>
      </c>
      <c r="T17" s="83">
        <v>0</v>
      </c>
      <c r="U17" s="84">
        <v>0.3</v>
      </c>
      <c r="V17" s="84">
        <v>0.98</v>
      </c>
      <c r="W17" s="85"/>
      <c r="X17" s="83">
        <v>100</v>
      </c>
      <c r="Y17" s="83">
        <v>0</v>
      </c>
      <c r="AA17" s="45"/>
    </row>
    <row r="18" spans="2:27" ht="15.75" customHeight="1">
      <c r="B18" s="85" t="s">
        <v>180</v>
      </c>
      <c r="C18" s="81" t="s">
        <v>246</v>
      </c>
      <c r="D18" s="82">
        <v>7056</v>
      </c>
      <c r="E18" s="83">
        <v>2307</v>
      </c>
      <c r="F18" s="83">
        <v>4749</v>
      </c>
      <c r="G18" s="84"/>
      <c r="H18" s="83">
        <v>3828</v>
      </c>
      <c r="I18" s="83">
        <v>3228</v>
      </c>
      <c r="J18" s="84"/>
      <c r="K18" s="83">
        <v>20</v>
      </c>
      <c r="L18" s="83">
        <v>14</v>
      </c>
      <c r="M18" s="83">
        <v>38</v>
      </c>
      <c r="N18" s="83"/>
      <c r="O18" s="83">
        <v>17</v>
      </c>
      <c r="P18" s="83">
        <v>5</v>
      </c>
      <c r="Q18" s="83">
        <v>2</v>
      </c>
      <c r="R18" s="85"/>
      <c r="S18" s="83">
        <v>0</v>
      </c>
      <c r="T18" s="83">
        <v>41</v>
      </c>
      <c r="U18" s="84">
        <v>0.42</v>
      </c>
      <c r="V18" s="84">
        <v>0.32</v>
      </c>
      <c r="W18" s="85"/>
      <c r="X18" s="83">
        <v>910</v>
      </c>
      <c r="Y18" s="83">
        <v>44</v>
      </c>
      <c r="AA18" s="45"/>
    </row>
    <row r="19" spans="2:27" ht="15.75" customHeight="1">
      <c r="B19" s="85" t="s">
        <v>165</v>
      </c>
      <c r="C19" s="81" t="s">
        <v>246</v>
      </c>
      <c r="D19" s="82">
        <v>10912</v>
      </c>
      <c r="E19" s="83">
        <v>4091</v>
      </c>
      <c r="F19" s="83">
        <v>6821</v>
      </c>
      <c r="G19" s="84"/>
      <c r="H19" s="83">
        <v>3250</v>
      </c>
      <c r="I19" s="83">
        <v>7662</v>
      </c>
      <c r="J19" s="84"/>
      <c r="K19" s="83">
        <v>6</v>
      </c>
      <c r="L19" s="83">
        <v>5</v>
      </c>
      <c r="M19" s="83">
        <v>10</v>
      </c>
      <c r="N19" s="83"/>
      <c r="O19" s="83">
        <v>11</v>
      </c>
      <c r="P19" s="83">
        <v>0</v>
      </c>
      <c r="Q19" s="83">
        <v>0</v>
      </c>
      <c r="R19" s="85"/>
      <c r="S19" s="83">
        <v>0</v>
      </c>
      <c r="T19" s="83">
        <v>0</v>
      </c>
      <c r="U19" s="84">
        <v>0.21</v>
      </c>
      <c r="V19" s="84">
        <v>0.02</v>
      </c>
      <c r="W19" s="85"/>
      <c r="X19" s="83">
        <v>440</v>
      </c>
      <c r="Y19" s="83">
        <v>0</v>
      </c>
      <c r="AA19" s="45"/>
    </row>
    <row r="20" spans="2:27" ht="15.75" customHeight="1">
      <c r="B20" s="85" t="s">
        <v>182</v>
      </c>
      <c r="C20" s="81" t="s">
        <v>246</v>
      </c>
      <c r="D20" s="82">
        <v>559</v>
      </c>
      <c r="E20" s="83">
        <v>144</v>
      </c>
      <c r="F20" s="83">
        <v>415</v>
      </c>
      <c r="G20" s="84"/>
      <c r="H20" s="83">
        <v>515</v>
      </c>
      <c r="I20" s="83">
        <v>44</v>
      </c>
      <c r="J20" s="84"/>
      <c r="K20" s="83">
        <v>0</v>
      </c>
      <c r="L20" s="83">
        <v>0</v>
      </c>
      <c r="M20" s="83">
        <v>7</v>
      </c>
      <c r="N20" s="83"/>
      <c r="O20" s="83">
        <v>1</v>
      </c>
      <c r="P20" s="83">
        <v>6</v>
      </c>
      <c r="Q20" s="83">
        <v>0</v>
      </c>
      <c r="R20" s="85"/>
      <c r="S20" s="83">
        <v>0</v>
      </c>
      <c r="T20" s="83">
        <v>0</v>
      </c>
      <c r="U20" s="84">
        <v>0.3</v>
      </c>
      <c r="V20" s="84">
        <v>0</v>
      </c>
      <c r="W20" s="85"/>
      <c r="X20" s="83">
        <v>23</v>
      </c>
      <c r="Y20" s="83">
        <v>0</v>
      </c>
      <c r="AA20" s="45"/>
    </row>
    <row r="21" spans="2:27" ht="15.75" customHeight="1">
      <c r="B21" s="85" t="s">
        <v>166</v>
      </c>
      <c r="C21" s="81" t="s">
        <v>246</v>
      </c>
      <c r="D21" s="82">
        <v>315</v>
      </c>
      <c r="E21" s="83">
        <v>144</v>
      </c>
      <c r="F21" s="83">
        <v>171</v>
      </c>
      <c r="G21" s="84"/>
      <c r="H21" s="83">
        <v>269</v>
      </c>
      <c r="I21" s="83">
        <v>46</v>
      </c>
      <c r="J21" s="84"/>
      <c r="K21" s="83">
        <v>0</v>
      </c>
      <c r="L21" s="83">
        <v>2</v>
      </c>
      <c r="M21" s="83">
        <v>14</v>
      </c>
      <c r="N21" s="83"/>
      <c r="O21" s="83">
        <v>19</v>
      </c>
      <c r="P21" s="83">
        <v>1</v>
      </c>
      <c r="Q21" s="83">
        <v>20</v>
      </c>
      <c r="R21" s="85"/>
      <c r="S21" s="83">
        <v>0</v>
      </c>
      <c r="T21" s="83">
        <v>0</v>
      </c>
      <c r="U21" s="84">
        <v>0.61</v>
      </c>
      <c r="V21" s="84">
        <v>6.4000000000000001E-2</v>
      </c>
      <c r="W21" s="85"/>
      <c r="X21" s="83">
        <v>274</v>
      </c>
      <c r="Y21" s="83">
        <v>0</v>
      </c>
      <c r="AA21" s="45"/>
    </row>
    <row r="22" spans="2:27" ht="15.75" customHeight="1">
      <c r="B22" s="85" t="s">
        <v>183</v>
      </c>
      <c r="C22" s="81" t="s">
        <v>245</v>
      </c>
      <c r="D22" s="82">
        <v>5229</v>
      </c>
      <c r="E22" s="83">
        <v>1297</v>
      </c>
      <c r="F22" s="83">
        <v>3932</v>
      </c>
      <c r="G22" s="84"/>
      <c r="H22" s="83">
        <v>5158</v>
      </c>
      <c r="I22" s="83">
        <v>71</v>
      </c>
      <c r="J22" s="84"/>
      <c r="K22" s="83">
        <v>0</v>
      </c>
      <c r="L22" s="83">
        <v>0</v>
      </c>
      <c r="M22" s="83">
        <v>16</v>
      </c>
      <c r="N22" s="83"/>
      <c r="O22" s="83">
        <v>22</v>
      </c>
      <c r="P22" s="83">
        <v>20</v>
      </c>
      <c r="Q22" s="83">
        <v>0</v>
      </c>
      <c r="R22" s="85"/>
      <c r="S22" s="83">
        <v>0</v>
      </c>
      <c r="T22" s="83">
        <v>0</v>
      </c>
      <c r="U22" s="84">
        <v>0.52600000000000002</v>
      </c>
      <c r="V22" s="84">
        <v>1.4999999999999999E-2</v>
      </c>
      <c r="W22" s="85"/>
      <c r="X22" s="83">
        <v>1200</v>
      </c>
      <c r="Y22" s="83">
        <v>0</v>
      </c>
      <c r="AA22" s="45"/>
    </row>
    <row r="23" spans="2:27" ht="15.75" customHeight="1">
      <c r="B23" s="85" t="s">
        <v>167</v>
      </c>
      <c r="C23" s="81" t="s">
        <v>246</v>
      </c>
      <c r="D23" s="82">
        <v>254</v>
      </c>
      <c r="E23" s="83">
        <v>142</v>
      </c>
      <c r="F23" s="83">
        <v>112</v>
      </c>
      <c r="G23" s="84"/>
      <c r="H23" s="83">
        <v>217</v>
      </c>
      <c r="I23" s="83">
        <v>37</v>
      </c>
      <c r="J23" s="84"/>
      <c r="K23" s="83">
        <v>0</v>
      </c>
      <c r="L23" s="83">
        <v>0</v>
      </c>
      <c r="M23" s="83">
        <v>0</v>
      </c>
      <c r="N23" s="83"/>
      <c r="O23" s="83">
        <v>5</v>
      </c>
      <c r="P23" s="83">
        <v>0</v>
      </c>
      <c r="Q23" s="83">
        <v>0</v>
      </c>
      <c r="R23" s="85"/>
      <c r="S23" s="83">
        <v>0</v>
      </c>
      <c r="T23" s="83">
        <v>6</v>
      </c>
      <c r="U23" s="84">
        <v>0.7</v>
      </c>
      <c r="V23" s="84">
        <v>0.01</v>
      </c>
      <c r="W23" s="85"/>
      <c r="X23" s="83">
        <v>3</v>
      </c>
      <c r="Y23" s="83">
        <v>4</v>
      </c>
      <c r="AA23" s="45"/>
    </row>
    <row r="24" spans="2:27" ht="15.75" customHeight="1">
      <c r="B24" s="85" t="s">
        <v>184</v>
      </c>
      <c r="C24" s="81" t="s">
        <v>246</v>
      </c>
      <c r="D24" s="82">
        <v>210</v>
      </c>
      <c r="E24" s="83">
        <v>93</v>
      </c>
      <c r="F24" s="83">
        <v>117</v>
      </c>
      <c r="G24" s="84"/>
      <c r="H24" s="83">
        <v>165</v>
      </c>
      <c r="I24" s="83">
        <v>45</v>
      </c>
      <c r="J24" s="84"/>
      <c r="K24" s="83">
        <v>0</v>
      </c>
      <c r="L24" s="83">
        <v>0</v>
      </c>
      <c r="M24" s="83">
        <v>0</v>
      </c>
      <c r="N24" s="83"/>
      <c r="O24" s="83">
        <v>4</v>
      </c>
      <c r="P24" s="83">
        <v>0</v>
      </c>
      <c r="Q24" s="83">
        <v>0</v>
      </c>
      <c r="R24" s="85"/>
      <c r="S24" s="83">
        <v>0</v>
      </c>
      <c r="T24" s="83">
        <v>0</v>
      </c>
      <c r="U24" s="84">
        <v>0.31</v>
      </c>
      <c r="V24" s="84">
        <v>0.68</v>
      </c>
      <c r="W24" s="85"/>
      <c r="X24" s="83">
        <v>18</v>
      </c>
      <c r="Y24" s="83">
        <v>45</v>
      </c>
      <c r="AA24" s="45"/>
    </row>
    <row r="25" spans="2:27" ht="15.75" customHeight="1">
      <c r="B25" s="85" t="s">
        <v>168</v>
      </c>
      <c r="C25" s="81" t="s">
        <v>246</v>
      </c>
      <c r="D25" s="82">
        <v>20170</v>
      </c>
      <c r="E25" s="83">
        <v>2521</v>
      </c>
      <c r="F25" s="83">
        <v>17649</v>
      </c>
      <c r="G25" s="84"/>
      <c r="H25" s="83">
        <v>4882</v>
      </c>
      <c r="I25" s="83">
        <v>15288</v>
      </c>
      <c r="J25" s="84"/>
      <c r="K25" s="83">
        <v>0</v>
      </c>
      <c r="L25" s="83">
        <v>0</v>
      </c>
      <c r="M25" s="83">
        <v>0</v>
      </c>
      <c r="N25" s="83"/>
      <c r="O25" s="83">
        <v>67</v>
      </c>
      <c r="P25" s="83">
        <v>0</v>
      </c>
      <c r="Q25" s="83">
        <v>0</v>
      </c>
      <c r="R25" s="85"/>
      <c r="S25" s="83">
        <v>0</v>
      </c>
      <c r="T25" s="83">
        <v>0</v>
      </c>
      <c r="U25" s="84">
        <v>0</v>
      </c>
      <c r="V25" s="84">
        <v>0</v>
      </c>
      <c r="W25" s="85"/>
      <c r="X25" s="83">
        <v>230</v>
      </c>
      <c r="Y25" s="83">
        <v>0</v>
      </c>
      <c r="AA25" s="45"/>
    </row>
    <row r="26" spans="2:27" ht="15.75" customHeight="1">
      <c r="B26" s="85" t="s">
        <v>186</v>
      </c>
      <c r="C26" s="81" t="s">
        <v>246</v>
      </c>
      <c r="D26" s="82">
        <v>175</v>
      </c>
      <c r="E26" s="83">
        <v>25</v>
      </c>
      <c r="F26" s="83">
        <v>150</v>
      </c>
      <c r="G26" s="84"/>
      <c r="H26" s="83">
        <v>167</v>
      </c>
      <c r="I26" s="83">
        <v>8</v>
      </c>
      <c r="J26" s="84"/>
      <c r="K26" s="83">
        <v>0</v>
      </c>
      <c r="L26" s="83">
        <v>7</v>
      </c>
      <c r="M26" s="83">
        <v>11</v>
      </c>
      <c r="N26" s="83"/>
      <c r="O26" s="83">
        <v>0</v>
      </c>
      <c r="P26" s="83">
        <v>0</v>
      </c>
      <c r="Q26" s="83">
        <v>0</v>
      </c>
      <c r="R26" s="85"/>
      <c r="S26" s="83">
        <v>0</v>
      </c>
      <c r="T26" s="83">
        <v>0</v>
      </c>
      <c r="U26" s="84">
        <v>0.11380000000000001</v>
      </c>
      <c r="V26" s="84">
        <v>0</v>
      </c>
      <c r="W26" s="85"/>
      <c r="X26" s="83">
        <v>0</v>
      </c>
      <c r="Y26" s="83">
        <v>140</v>
      </c>
      <c r="AA26" s="45"/>
    </row>
    <row r="27" spans="2:27" ht="15.75" customHeight="1">
      <c r="B27" s="85" t="s">
        <v>187</v>
      </c>
      <c r="C27" s="81" t="s">
        <v>246</v>
      </c>
      <c r="D27" s="82">
        <v>714</v>
      </c>
      <c r="E27" s="83">
        <v>334</v>
      </c>
      <c r="F27" s="83">
        <v>380</v>
      </c>
      <c r="G27" s="84"/>
      <c r="H27" s="83">
        <v>607</v>
      </c>
      <c r="I27" s="83">
        <v>107</v>
      </c>
      <c r="J27" s="84"/>
      <c r="K27" s="83">
        <v>0</v>
      </c>
      <c r="L27" s="83">
        <v>7</v>
      </c>
      <c r="M27" s="83">
        <v>5</v>
      </c>
      <c r="N27" s="83"/>
      <c r="O27" s="83">
        <v>0</v>
      </c>
      <c r="P27" s="83">
        <v>21</v>
      </c>
      <c r="Q27" s="83">
        <v>0</v>
      </c>
      <c r="R27" s="85"/>
      <c r="S27" s="83">
        <v>0</v>
      </c>
      <c r="T27" s="83">
        <v>0</v>
      </c>
      <c r="U27" s="84">
        <v>3.7999999999999999E-2</v>
      </c>
      <c r="V27" s="84">
        <v>0</v>
      </c>
      <c r="W27" s="85"/>
      <c r="X27" s="83">
        <v>0</v>
      </c>
      <c r="Y27" s="83">
        <v>0</v>
      </c>
      <c r="AA27" s="45"/>
    </row>
    <row r="28" spans="2:27" ht="15.75" customHeight="1">
      <c r="B28" s="85" t="s">
        <v>188</v>
      </c>
      <c r="C28" s="81" t="s">
        <v>246</v>
      </c>
      <c r="D28" s="82">
        <v>3632</v>
      </c>
      <c r="E28" s="83">
        <v>810</v>
      </c>
      <c r="F28" s="83">
        <v>2822</v>
      </c>
      <c r="G28" s="84"/>
      <c r="H28" s="83">
        <v>3390</v>
      </c>
      <c r="I28" s="83">
        <v>242</v>
      </c>
      <c r="J28" s="84"/>
      <c r="K28" s="83">
        <v>0</v>
      </c>
      <c r="L28" s="83">
        <v>0</v>
      </c>
      <c r="M28" s="83">
        <v>167</v>
      </c>
      <c r="N28" s="83"/>
      <c r="O28" s="83">
        <v>33</v>
      </c>
      <c r="P28" s="83">
        <v>5</v>
      </c>
      <c r="Q28" s="83">
        <v>2</v>
      </c>
      <c r="R28" s="85"/>
      <c r="S28" s="83">
        <v>0</v>
      </c>
      <c r="T28" s="83">
        <v>4</v>
      </c>
      <c r="U28" s="84">
        <v>0.7</v>
      </c>
      <c r="V28" s="84">
        <v>0.55000000000000004</v>
      </c>
      <c r="W28" s="85"/>
      <c r="X28" s="83">
        <v>206</v>
      </c>
      <c r="Y28" s="83">
        <v>0</v>
      </c>
      <c r="AA28" s="45"/>
    </row>
    <row r="29" spans="2:27" ht="15.75" customHeight="1">
      <c r="B29" s="85" t="s">
        <v>189</v>
      </c>
      <c r="C29" s="81" t="s">
        <v>246</v>
      </c>
      <c r="D29" s="82">
        <v>124</v>
      </c>
      <c r="E29" s="83">
        <v>0</v>
      </c>
      <c r="F29" s="83">
        <v>124</v>
      </c>
      <c r="G29" s="84"/>
      <c r="H29" s="83">
        <v>24</v>
      </c>
      <c r="I29" s="83">
        <v>100</v>
      </c>
      <c r="J29" s="84"/>
      <c r="K29" s="83">
        <v>0</v>
      </c>
      <c r="L29" s="83">
        <v>0</v>
      </c>
      <c r="M29" s="83">
        <v>0</v>
      </c>
      <c r="N29" s="83"/>
      <c r="O29" s="83">
        <v>0</v>
      </c>
      <c r="P29" s="83">
        <v>0</v>
      </c>
      <c r="Q29" s="83">
        <v>0</v>
      </c>
      <c r="R29" s="85"/>
      <c r="S29" s="83">
        <v>0</v>
      </c>
      <c r="T29" s="83">
        <v>0</v>
      </c>
      <c r="U29" s="84">
        <v>0.25</v>
      </c>
      <c r="V29" s="84">
        <v>0.25</v>
      </c>
      <c r="W29" s="85"/>
      <c r="X29" s="83">
        <v>22</v>
      </c>
      <c r="Y29" s="83">
        <v>8</v>
      </c>
      <c r="AA29" s="45"/>
    </row>
    <row r="30" spans="2:27" ht="15.75" customHeight="1">
      <c r="B30" s="85" t="s">
        <v>190</v>
      </c>
      <c r="C30" s="81" t="s">
        <v>246</v>
      </c>
      <c r="D30" s="82">
        <v>27</v>
      </c>
      <c r="E30" s="83">
        <v>16</v>
      </c>
      <c r="F30" s="83">
        <v>11</v>
      </c>
      <c r="G30" s="84"/>
      <c r="H30" s="83">
        <v>5</v>
      </c>
      <c r="I30" s="83">
        <v>22</v>
      </c>
      <c r="J30" s="84"/>
      <c r="K30" s="83">
        <v>0</v>
      </c>
      <c r="L30" s="83">
        <v>0</v>
      </c>
      <c r="M30" s="83">
        <v>0</v>
      </c>
      <c r="N30" s="83"/>
      <c r="O30" s="83">
        <v>0</v>
      </c>
      <c r="P30" s="83">
        <v>0</v>
      </c>
      <c r="Q30" s="83">
        <v>0</v>
      </c>
      <c r="R30" s="85"/>
      <c r="S30" s="83">
        <v>0</v>
      </c>
      <c r="T30" s="83">
        <v>0</v>
      </c>
      <c r="U30" s="84">
        <v>0.16</v>
      </c>
      <c r="V30" s="84">
        <v>0.16</v>
      </c>
      <c r="W30" s="85"/>
      <c r="X30" s="83">
        <v>0</v>
      </c>
      <c r="Y30" s="83">
        <v>3</v>
      </c>
      <c r="AA30" s="45"/>
    </row>
    <row r="31" spans="2:27" ht="15.75" customHeight="1">
      <c r="B31" s="85" t="s">
        <v>191</v>
      </c>
      <c r="C31" s="81" t="s">
        <v>246</v>
      </c>
      <c r="D31" s="82">
        <v>359</v>
      </c>
      <c r="E31" s="83">
        <v>164</v>
      </c>
      <c r="F31" s="83">
        <v>195</v>
      </c>
      <c r="G31" s="84"/>
      <c r="H31" s="83">
        <v>352</v>
      </c>
      <c r="I31" s="83">
        <v>7</v>
      </c>
      <c r="J31" s="84"/>
      <c r="K31" s="83">
        <v>2</v>
      </c>
      <c r="L31" s="83">
        <v>1</v>
      </c>
      <c r="M31" s="83">
        <v>13</v>
      </c>
      <c r="N31" s="83"/>
      <c r="O31" s="83">
        <v>13</v>
      </c>
      <c r="P31" s="83">
        <v>0</v>
      </c>
      <c r="Q31" s="83">
        <v>0</v>
      </c>
      <c r="R31" s="85"/>
      <c r="S31" s="83">
        <v>0</v>
      </c>
      <c r="T31" s="83">
        <v>0</v>
      </c>
      <c r="U31" s="84">
        <v>0.02</v>
      </c>
      <c r="V31" s="84">
        <v>0.1</v>
      </c>
      <c r="W31" s="85"/>
      <c r="X31" s="83">
        <v>130</v>
      </c>
      <c r="Y31" s="83">
        <v>21</v>
      </c>
      <c r="AA31" s="45"/>
    </row>
    <row r="32" spans="2:27" ht="15.75" customHeight="1">
      <c r="B32" s="85" t="s">
        <v>169</v>
      </c>
      <c r="C32" s="81" t="s">
        <v>246</v>
      </c>
      <c r="D32" s="82">
        <v>1714</v>
      </c>
      <c r="E32" s="83">
        <v>231</v>
      </c>
      <c r="F32" s="83">
        <v>1483</v>
      </c>
      <c r="G32" s="84"/>
      <c r="H32" s="83">
        <v>1692</v>
      </c>
      <c r="I32" s="83">
        <v>22</v>
      </c>
      <c r="J32" s="84"/>
      <c r="K32" s="83">
        <v>0</v>
      </c>
      <c r="L32" s="83">
        <v>0</v>
      </c>
      <c r="M32" s="83">
        <v>23</v>
      </c>
      <c r="N32" s="83"/>
      <c r="O32" s="83">
        <v>27</v>
      </c>
      <c r="P32" s="83">
        <v>14</v>
      </c>
      <c r="Q32" s="83">
        <v>10</v>
      </c>
      <c r="R32" s="85"/>
      <c r="S32" s="83">
        <v>0</v>
      </c>
      <c r="T32" s="83">
        <v>0</v>
      </c>
      <c r="U32" s="84">
        <v>0.52</v>
      </c>
      <c r="V32" s="84">
        <v>0.51</v>
      </c>
      <c r="W32" s="85"/>
      <c r="X32" s="83">
        <v>162</v>
      </c>
      <c r="Y32" s="83">
        <v>84</v>
      </c>
      <c r="AA32" s="45"/>
    </row>
    <row r="33" spans="2:27" ht="15.75" customHeight="1">
      <c r="B33" s="85" t="s">
        <v>204</v>
      </c>
      <c r="C33" s="81" t="s">
        <v>246</v>
      </c>
      <c r="D33" s="82">
        <v>1761</v>
      </c>
      <c r="E33" s="83">
        <v>503</v>
      </c>
      <c r="F33" s="83">
        <v>1258</v>
      </c>
      <c r="G33" s="84"/>
      <c r="H33" s="83">
        <v>1737</v>
      </c>
      <c r="I33" s="83">
        <v>24</v>
      </c>
      <c r="J33" s="84"/>
      <c r="K33" s="83">
        <v>0</v>
      </c>
      <c r="L33" s="83">
        <v>0</v>
      </c>
      <c r="M33" s="83">
        <v>0</v>
      </c>
      <c r="N33" s="83"/>
      <c r="O33" s="83">
        <v>1</v>
      </c>
      <c r="P33" s="83">
        <v>0</v>
      </c>
      <c r="Q33" s="83">
        <v>0</v>
      </c>
      <c r="R33" s="85"/>
      <c r="S33" s="83">
        <v>0</v>
      </c>
      <c r="T33" s="83">
        <v>0</v>
      </c>
      <c r="U33" s="84">
        <v>0.56000000000000005</v>
      </c>
      <c r="V33" s="84">
        <v>0.6</v>
      </c>
      <c r="W33" s="85"/>
      <c r="X33" s="83">
        <v>10</v>
      </c>
      <c r="Y33" s="83">
        <v>0</v>
      </c>
      <c r="AA33" s="45"/>
    </row>
    <row r="34" spans="2:27" ht="15.75" customHeight="1">
      <c r="B34" s="85" t="s">
        <v>170</v>
      </c>
      <c r="C34" s="81" t="s">
        <v>246</v>
      </c>
      <c r="D34" s="82">
        <v>8623</v>
      </c>
      <c r="E34" s="83">
        <v>4960</v>
      </c>
      <c r="F34" s="83">
        <v>3663</v>
      </c>
      <c r="G34" s="84"/>
      <c r="H34" s="83">
        <v>2589</v>
      </c>
      <c r="I34" s="83">
        <v>6034</v>
      </c>
      <c r="J34" s="84"/>
      <c r="K34" s="83">
        <v>0</v>
      </c>
      <c r="L34" s="83">
        <v>3</v>
      </c>
      <c r="M34" s="83">
        <v>1</v>
      </c>
      <c r="N34" s="83"/>
      <c r="O34" s="83">
        <v>86</v>
      </c>
      <c r="P34" s="83">
        <v>37</v>
      </c>
      <c r="Q34" s="83">
        <v>0</v>
      </c>
      <c r="R34" s="85"/>
      <c r="S34" s="83">
        <v>0</v>
      </c>
      <c r="T34" s="83">
        <v>0</v>
      </c>
      <c r="U34" s="84">
        <v>0.3</v>
      </c>
      <c r="V34" s="84">
        <v>0.8</v>
      </c>
      <c r="W34" s="85"/>
      <c r="X34" s="83">
        <v>70</v>
      </c>
      <c r="Y34" s="83">
        <v>0</v>
      </c>
      <c r="AA34" s="45"/>
    </row>
    <row r="35" spans="2:27" ht="15.75" customHeight="1">
      <c r="B35" s="85" t="s">
        <v>193</v>
      </c>
      <c r="C35" s="81" t="s">
        <v>246</v>
      </c>
      <c r="D35" s="82">
        <v>8118</v>
      </c>
      <c r="E35" s="83">
        <v>4423</v>
      </c>
      <c r="F35" s="83">
        <v>3695</v>
      </c>
      <c r="G35" s="84"/>
      <c r="H35" s="83">
        <v>2806</v>
      </c>
      <c r="I35" s="83">
        <v>5312</v>
      </c>
      <c r="J35" s="84"/>
      <c r="K35" s="83">
        <v>0</v>
      </c>
      <c r="L35" s="83">
        <v>5</v>
      </c>
      <c r="M35" s="83">
        <v>0</v>
      </c>
      <c r="N35" s="83"/>
      <c r="O35" s="83">
        <v>10</v>
      </c>
      <c r="P35" s="83">
        <v>0</v>
      </c>
      <c r="Q35" s="83">
        <v>0</v>
      </c>
      <c r="R35" s="85"/>
      <c r="S35" s="83">
        <v>0</v>
      </c>
      <c r="T35" s="83">
        <v>0</v>
      </c>
      <c r="U35" s="84">
        <v>0</v>
      </c>
      <c r="V35" s="84">
        <v>0</v>
      </c>
      <c r="W35" s="85"/>
      <c r="X35" s="83">
        <v>0</v>
      </c>
      <c r="Y35" s="83">
        <v>0</v>
      </c>
      <c r="AA35" s="45"/>
    </row>
    <row r="36" spans="2:27" ht="15.75" customHeight="1">
      <c r="B36" s="45" t="s">
        <v>256</v>
      </c>
      <c r="C36" s="66" t="s">
        <v>246</v>
      </c>
      <c r="D36" s="82">
        <v>1081</v>
      </c>
      <c r="E36" s="83">
        <v>673</v>
      </c>
      <c r="F36" s="83">
        <v>408</v>
      </c>
      <c r="G36" s="84"/>
      <c r="H36" s="83">
        <v>739</v>
      </c>
      <c r="I36" s="83">
        <v>342</v>
      </c>
      <c r="J36" s="84"/>
      <c r="K36" s="83">
        <v>0</v>
      </c>
      <c r="L36" s="83">
        <v>0</v>
      </c>
      <c r="M36" s="83">
        <v>7</v>
      </c>
      <c r="N36" s="83"/>
      <c r="O36" s="83">
        <v>8</v>
      </c>
      <c r="P36" s="83">
        <v>8</v>
      </c>
      <c r="Q36" s="83">
        <v>0</v>
      </c>
      <c r="R36" s="85"/>
      <c r="S36" s="83">
        <v>2</v>
      </c>
      <c r="T36" s="83">
        <v>0</v>
      </c>
      <c r="U36" s="84">
        <v>0.5</v>
      </c>
      <c r="V36" s="84">
        <v>0.05</v>
      </c>
      <c r="W36" s="85"/>
      <c r="X36" s="83">
        <v>912</v>
      </c>
      <c r="Y36" s="83">
        <v>242</v>
      </c>
      <c r="AA36" s="45"/>
    </row>
    <row r="37" spans="2:27" ht="15.75" customHeight="1">
      <c r="B37" s="85" t="s">
        <v>205</v>
      </c>
      <c r="C37" s="81" t="s">
        <v>245</v>
      </c>
      <c r="D37" s="82">
        <v>50857</v>
      </c>
      <c r="E37" s="83">
        <v>28018</v>
      </c>
      <c r="F37" s="83">
        <v>22839</v>
      </c>
      <c r="G37" s="84"/>
      <c r="H37" s="83">
        <v>17371</v>
      </c>
      <c r="I37" s="83">
        <v>33486</v>
      </c>
      <c r="J37" s="84"/>
      <c r="K37" s="83">
        <v>849</v>
      </c>
      <c r="L37" s="83">
        <v>211</v>
      </c>
      <c r="M37" s="83">
        <v>294</v>
      </c>
      <c r="N37" s="83"/>
      <c r="O37" s="83">
        <v>107</v>
      </c>
      <c r="P37" s="83">
        <v>41</v>
      </c>
      <c r="Q37" s="83">
        <v>0</v>
      </c>
      <c r="R37" s="85"/>
      <c r="S37" s="83">
        <v>0</v>
      </c>
      <c r="T37" s="83">
        <v>0</v>
      </c>
      <c r="U37" s="84">
        <v>6.8530917684127612E-2</v>
      </c>
      <c r="V37" s="84">
        <v>0.14134263047422535</v>
      </c>
      <c r="W37" s="85"/>
      <c r="X37" s="83">
        <v>2928</v>
      </c>
      <c r="Y37" s="83">
        <v>0.5</v>
      </c>
      <c r="AA37" s="45"/>
    </row>
    <row r="38" spans="2:27" ht="15.75" customHeight="1">
      <c r="B38" s="207" t="s">
        <v>206</v>
      </c>
      <c r="C38" s="208" t="s">
        <v>245</v>
      </c>
      <c r="D38" s="209">
        <v>21501</v>
      </c>
      <c r="E38" s="210">
        <v>10237</v>
      </c>
      <c r="F38" s="210">
        <v>11264</v>
      </c>
      <c r="G38" s="211"/>
      <c r="H38" s="210">
        <v>2898</v>
      </c>
      <c r="I38" s="210">
        <v>18603</v>
      </c>
      <c r="J38" s="211"/>
      <c r="K38" s="210">
        <v>15</v>
      </c>
      <c r="L38" s="210">
        <v>2</v>
      </c>
      <c r="M38" s="210">
        <v>5122</v>
      </c>
      <c r="N38" s="210"/>
      <c r="O38" s="210">
        <v>36</v>
      </c>
      <c r="P38" s="210">
        <v>0</v>
      </c>
      <c r="Q38" s="210">
        <v>0</v>
      </c>
      <c r="R38" s="207"/>
      <c r="S38" s="210">
        <v>0</v>
      </c>
      <c r="T38" s="210">
        <v>0</v>
      </c>
      <c r="U38" s="211">
        <v>2.2339897401952671E-3</v>
      </c>
      <c r="V38" s="211">
        <v>0</v>
      </c>
      <c r="W38" s="207"/>
      <c r="X38" s="210">
        <v>0</v>
      </c>
      <c r="Y38" s="210">
        <v>0</v>
      </c>
      <c r="AA38" s="45"/>
    </row>
    <row r="39" spans="2:27" ht="17.25" customHeight="1">
      <c r="B39" s="202" t="s">
        <v>131</v>
      </c>
      <c r="C39" s="203"/>
      <c r="D39" s="204">
        <f>SUM(D4:D38)</f>
        <v>223688</v>
      </c>
      <c r="E39" s="205">
        <f t="shared" ref="E39:Y39" si="0">SUM(E4:E38)</f>
        <v>108513</v>
      </c>
      <c r="F39" s="205">
        <f t="shared" si="0"/>
        <v>115175</v>
      </c>
      <c r="G39" s="206"/>
      <c r="H39" s="205">
        <f t="shared" si="0"/>
        <v>84591</v>
      </c>
      <c r="I39" s="205">
        <f t="shared" si="0"/>
        <v>139097</v>
      </c>
      <c r="J39" s="206"/>
      <c r="K39" s="205">
        <f t="shared" si="0"/>
        <v>1213</v>
      </c>
      <c r="L39" s="205">
        <f t="shared" si="0"/>
        <v>453</v>
      </c>
      <c r="M39" s="205">
        <f t="shared" si="0"/>
        <v>5971</v>
      </c>
      <c r="N39" s="205"/>
      <c r="O39" s="205">
        <f t="shared" si="0"/>
        <v>884</v>
      </c>
      <c r="P39" s="205">
        <f t="shared" si="0"/>
        <v>356</v>
      </c>
      <c r="Q39" s="205">
        <f t="shared" si="0"/>
        <v>65</v>
      </c>
      <c r="R39" s="202"/>
      <c r="S39" s="205">
        <f t="shared" si="0"/>
        <v>2</v>
      </c>
      <c r="T39" s="205">
        <f t="shared" si="0"/>
        <v>84</v>
      </c>
      <c r="U39" s="206">
        <f>SUMPRODUCT(U4:U38,H4:H38)/H39</f>
        <v>0.27064135987703264</v>
      </c>
      <c r="V39" s="206">
        <f>SUMPRODUCT(V4:V38,E4:E38)/E39</f>
        <v>0.39962631224486328</v>
      </c>
      <c r="W39" s="202"/>
      <c r="X39" s="205">
        <f t="shared" si="0"/>
        <v>11778</v>
      </c>
      <c r="Y39" s="205">
        <f t="shared" si="0"/>
        <v>961.5</v>
      </c>
      <c r="AA39" s="45"/>
    </row>
    <row r="40" spans="2:27">
      <c r="B40"/>
      <c r="C40"/>
      <c r="D40"/>
      <c r="E40" s="212">
        <f>E39/$D$39</f>
        <v>0.48510872286398915</v>
      </c>
      <c r="F40" s="212">
        <f>F39/$D$39</f>
        <v>0.51489127713601091</v>
      </c>
      <c r="G40" s="213"/>
      <c r="H40" s="212">
        <f>H39/$D$39</f>
        <v>0.37816512284968351</v>
      </c>
      <c r="I40" s="212">
        <f>I39/$D$39</f>
        <v>0.62183487715031649</v>
      </c>
      <c r="J40"/>
      <c r="K40"/>
      <c r="L40"/>
      <c r="M40"/>
      <c r="N40"/>
      <c r="O40"/>
      <c r="P40"/>
      <c r="Q40"/>
      <c r="R40"/>
      <c r="AA40" s="45"/>
    </row>
    <row r="41" spans="2:27">
      <c r="L41" s="56">
        <f>SUM(K37:M38)+SUM(K7:M7)</f>
        <v>7019</v>
      </c>
      <c r="M41" s="56">
        <f>SUM(K39:M39)</f>
        <v>7637</v>
      </c>
      <c r="AA41" s="45"/>
    </row>
    <row r="42" spans="2:27">
      <c r="L42" s="45">
        <f>L41/M41</f>
        <v>0.91907817205709053</v>
      </c>
      <c r="AA42" s="45"/>
    </row>
    <row r="43" spans="2:27">
      <c r="AA43" s="45"/>
    </row>
    <row r="44" spans="2:27">
      <c r="AA44" s="45"/>
    </row>
    <row r="45" spans="2:27">
      <c r="B45"/>
      <c r="C45"/>
      <c r="D45"/>
      <c r="E45"/>
      <c r="F45"/>
      <c r="G45"/>
      <c r="H45"/>
      <c r="AA45" s="45"/>
    </row>
    <row r="46" spans="2:27">
      <c r="B46"/>
      <c r="C46"/>
      <c r="D46"/>
      <c r="E46"/>
      <c r="F46"/>
      <c r="G46"/>
      <c r="H46"/>
      <c r="AA46" s="45"/>
    </row>
    <row r="47" spans="2:27">
      <c r="B47"/>
      <c r="C47"/>
      <c r="D47"/>
      <c r="E47"/>
      <c r="F47"/>
      <c r="G47"/>
      <c r="H47"/>
      <c r="AA47" s="45"/>
    </row>
    <row r="48" spans="2:27">
      <c r="B48"/>
      <c r="C48"/>
      <c r="D48"/>
      <c r="E48"/>
      <c r="F48"/>
      <c r="G48"/>
      <c r="H48"/>
      <c r="AA48" s="45"/>
    </row>
    <row r="49" spans="2:27">
      <c r="B49"/>
      <c r="C49"/>
      <c r="D49"/>
      <c r="E49"/>
      <c r="F49"/>
      <c r="G49"/>
      <c r="H49"/>
      <c r="AA49" s="45"/>
    </row>
    <row r="50" spans="2:27">
      <c r="B50"/>
      <c r="C50"/>
      <c r="D50"/>
      <c r="E50"/>
      <c r="F50"/>
      <c r="G50"/>
      <c r="H50"/>
      <c r="AA50" s="45"/>
    </row>
    <row r="51" spans="2:27">
      <c r="B51"/>
      <c r="C51"/>
      <c r="D51"/>
      <c r="E51"/>
      <c r="F51"/>
      <c r="G51"/>
      <c r="H51"/>
      <c r="AA51" s="45"/>
    </row>
    <row r="52" spans="2:27">
      <c r="B52"/>
      <c r="C52"/>
      <c r="D52"/>
      <c r="E52"/>
      <c r="F52"/>
      <c r="G52"/>
      <c r="H52"/>
      <c r="AA52" s="45"/>
    </row>
    <row r="53" spans="2:27">
      <c r="B53"/>
      <c r="C53"/>
      <c r="D53"/>
      <c r="E53"/>
      <c r="F53"/>
      <c r="G53"/>
      <c r="H53"/>
      <c r="AA53" s="45"/>
    </row>
    <row r="54" spans="2:27">
      <c r="B54"/>
      <c r="C54"/>
      <c r="D54"/>
      <c r="E54"/>
      <c r="F54"/>
      <c r="G54"/>
      <c r="H54"/>
      <c r="AA54" s="45"/>
    </row>
    <row r="55" spans="2:27">
      <c r="B55"/>
      <c r="C55"/>
      <c r="D55"/>
      <c r="E55"/>
      <c r="F55"/>
      <c r="G55"/>
      <c r="H55"/>
      <c r="AA55" s="45"/>
    </row>
    <row r="56" spans="2:27">
      <c r="B56"/>
      <c r="C56"/>
      <c r="D56"/>
      <c r="E56"/>
      <c r="F56"/>
      <c r="G56"/>
      <c r="H56"/>
      <c r="AA56" s="45"/>
    </row>
    <row r="57" spans="2:27">
      <c r="B57"/>
      <c r="C57"/>
      <c r="D57"/>
      <c r="E57"/>
      <c r="F57"/>
      <c r="G57"/>
      <c r="H57"/>
      <c r="AA57" s="45"/>
    </row>
    <row r="58" spans="2:27">
      <c r="B58"/>
      <c r="C58"/>
      <c r="D58"/>
      <c r="E58"/>
      <c r="F58"/>
      <c r="G58"/>
      <c r="H58"/>
      <c r="AA58" s="45"/>
    </row>
    <row r="59" spans="2:27">
      <c r="B59"/>
      <c r="C59"/>
      <c r="D59"/>
      <c r="E59"/>
      <c r="F59"/>
      <c r="G59"/>
      <c r="H59"/>
      <c r="AA59" s="45"/>
    </row>
    <row r="60" spans="2:27">
      <c r="B60"/>
      <c r="C60"/>
      <c r="D60"/>
      <c r="E60"/>
      <c r="F60"/>
      <c r="G60"/>
      <c r="H60"/>
      <c r="AA60" s="45"/>
    </row>
    <row r="61" spans="2:27">
      <c r="B61"/>
      <c r="C61"/>
      <c r="D61"/>
      <c r="E61"/>
      <c r="F61"/>
      <c r="G61"/>
      <c r="H61"/>
      <c r="AA61" s="45"/>
    </row>
    <row r="62" spans="2:27">
      <c r="B62"/>
      <c r="C62"/>
      <c r="D62"/>
      <c r="E62"/>
      <c r="F62"/>
      <c r="G62"/>
      <c r="H62"/>
      <c r="AA62" s="45"/>
    </row>
    <row r="63" spans="2:27">
      <c r="B63"/>
      <c r="C63"/>
      <c r="D63"/>
      <c r="E63"/>
      <c r="F63"/>
      <c r="G63"/>
      <c r="H63"/>
      <c r="AA63" s="45"/>
    </row>
    <row r="64" spans="2:27">
      <c r="B64"/>
      <c r="C64"/>
      <c r="D64"/>
      <c r="E64"/>
      <c r="F64"/>
      <c r="G64"/>
      <c r="H64"/>
      <c r="AA64" s="45"/>
    </row>
    <row r="65" spans="2:27">
      <c r="B65"/>
      <c r="C65"/>
      <c r="D65"/>
      <c r="E65"/>
      <c r="F65"/>
      <c r="G65"/>
      <c r="H65"/>
      <c r="AA65" s="45"/>
    </row>
    <row r="66" spans="2:27">
      <c r="B66"/>
      <c r="C66"/>
      <c r="D66"/>
      <c r="E66"/>
      <c r="F66"/>
      <c r="G66"/>
      <c r="H66"/>
      <c r="AA66" s="45"/>
    </row>
    <row r="67" spans="2:27">
      <c r="B67"/>
      <c r="C67"/>
      <c r="D67"/>
      <c r="E67"/>
      <c r="F67"/>
      <c r="G67"/>
      <c r="H67"/>
      <c r="AA67" s="45"/>
    </row>
    <row r="68" spans="2:27">
      <c r="B68"/>
      <c r="C68"/>
      <c r="D68"/>
      <c r="E68"/>
      <c r="F68"/>
      <c r="G68"/>
      <c r="H68"/>
      <c r="AA68" s="45"/>
    </row>
    <row r="69" spans="2:27">
      <c r="B69"/>
      <c r="C69"/>
      <c r="D69"/>
      <c r="E69"/>
      <c r="F69"/>
      <c r="G69"/>
      <c r="H69"/>
      <c r="AA69" s="45"/>
    </row>
    <row r="70" spans="2:27">
      <c r="B70"/>
      <c r="C70"/>
      <c r="D70"/>
      <c r="E70"/>
      <c r="F70"/>
      <c r="G70"/>
      <c r="H70"/>
      <c r="AA70" s="45"/>
    </row>
    <row r="71" spans="2:27">
      <c r="B71"/>
      <c r="C71"/>
      <c r="D71"/>
      <c r="E71"/>
      <c r="F71"/>
      <c r="G71"/>
      <c r="H71"/>
      <c r="AA71" s="45"/>
    </row>
    <row r="72" spans="2:27">
      <c r="B72"/>
      <c r="C72"/>
      <c r="D72"/>
      <c r="E72"/>
      <c r="F72"/>
      <c r="G72"/>
      <c r="H72"/>
      <c r="AA72" s="45"/>
    </row>
    <row r="73" spans="2:27">
      <c r="B73"/>
      <c r="C73"/>
      <c r="D73"/>
      <c r="E73"/>
      <c r="F73"/>
      <c r="G73"/>
      <c r="H73"/>
      <c r="AA73" s="45"/>
    </row>
    <row r="74" spans="2:27">
      <c r="B74"/>
      <c r="C74"/>
      <c r="D74"/>
      <c r="E74"/>
      <c r="F74"/>
      <c r="G74"/>
      <c r="H74"/>
      <c r="AA74" s="45"/>
    </row>
    <row r="75" spans="2:27">
      <c r="B75"/>
      <c r="C75"/>
      <c r="D75"/>
      <c r="E75"/>
      <c r="F75"/>
      <c r="G75"/>
      <c r="H75"/>
      <c r="AA75" s="45"/>
    </row>
    <row r="76" spans="2:27">
      <c r="B76"/>
      <c r="C76"/>
      <c r="D76"/>
      <c r="E76"/>
      <c r="F76"/>
      <c r="G76"/>
      <c r="H76"/>
      <c r="AA76" s="45"/>
    </row>
    <row r="77" spans="2:27">
      <c r="B77"/>
      <c r="C77"/>
      <c r="D77"/>
      <c r="E77"/>
      <c r="F77"/>
      <c r="G77"/>
      <c r="H77"/>
      <c r="AA77" s="45"/>
    </row>
    <row r="78" spans="2:27">
      <c r="B78"/>
      <c r="C78"/>
      <c r="D78"/>
      <c r="E78"/>
      <c r="F78"/>
      <c r="G78"/>
      <c r="H78"/>
      <c r="AA78" s="45"/>
    </row>
    <row r="79" spans="2:27">
      <c r="B79"/>
      <c r="C79"/>
      <c r="D79"/>
      <c r="E79"/>
      <c r="F79"/>
      <c r="G79"/>
      <c r="H79"/>
      <c r="AA79" s="45"/>
    </row>
    <row r="80" spans="2:27">
      <c r="B80"/>
      <c r="C80"/>
      <c r="D80"/>
      <c r="E80"/>
      <c r="F80"/>
      <c r="G80"/>
      <c r="H80"/>
      <c r="AA80" s="45"/>
    </row>
    <row r="81" spans="2:27">
      <c r="B81"/>
      <c r="C81"/>
      <c r="D81"/>
      <c r="E81"/>
      <c r="F81"/>
      <c r="G81"/>
      <c r="H81"/>
      <c r="AA81" s="45"/>
    </row>
    <row r="82" spans="2:27">
      <c r="B82"/>
      <c r="C82"/>
      <c r="D82"/>
      <c r="E82"/>
      <c r="F82"/>
      <c r="G82"/>
      <c r="H82"/>
      <c r="AA82" s="45"/>
    </row>
    <row r="83" spans="2:27">
      <c r="B83"/>
      <c r="C83"/>
      <c r="D83"/>
      <c r="E83"/>
      <c r="F83"/>
      <c r="G83"/>
      <c r="H83"/>
      <c r="AA83" s="45"/>
    </row>
    <row r="84" spans="2:27">
      <c r="B84"/>
      <c r="C84"/>
      <c r="D84"/>
      <c r="E84"/>
      <c r="F84"/>
      <c r="G84"/>
      <c r="H84"/>
      <c r="AA84" s="45"/>
    </row>
    <row r="85" spans="2:27">
      <c r="B85"/>
      <c r="C85"/>
      <c r="D85"/>
      <c r="E85"/>
      <c r="F85"/>
      <c r="G85"/>
      <c r="H85"/>
      <c r="AA85" s="45"/>
    </row>
    <row r="86" spans="2:27">
      <c r="B86"/>
      <c r="C86"/>
      <c r="D86"/>
      <c r="E86"/>
      <c r="F86"/>
      <c r="G86"/>
      <c r="H86"/>
      <c r="AA86" s="45"/>
    </row>
    <row r="87" spans="2:27">
      <c r="B87"/>
      <c r="C87"/>
      <c r="D87"/>
      <c r="E87"/>
      <c r="F87"/>
      <c r="G87"/>
      <c r="H87"/>
      <c r="AA87" s="45"/>
    </row>
    <row r="88" spans="2:27">
      <c r="B88"/>
      <c r="C88"/>
      <c r="D88"/>
      <c r="E88"/>
      <c r="F88"/>
      <c r="G88"/>
      <c r="H88"/>
      <c r="AA88" s="45"/>
    </row>
    <row r="89" spans="2:27">
      <c r="B89"/>
      <c r="C89"/>
      <c r="D89"/>
      <c r="E89"/>
      <c r="F89"/>
      <c r="G89"/>
      <c r="H89"/>
      <c r="AA89" s="45"/>
    </row>
    <row r="90" spans="2:27">
      <c r="B90"/>
      <c r="C90"/>
      <c r="D90"/>
      <c r="E90"/>
      <c r="F90"/>
      <c r="G90"/>
      <c r="H90"/>
      <c r="AA90" s="45"/>
    </row>
    <row r="91" spans="2:27">
      <c r="B91"/>
      <c r="C91"/>
      <c r="D91"/>
      <c r="E91"/>
      <c r="F91"/>
      <c r="G91"/>
      <c r="H91"/>
      <c r="AA91" s="45"/>
    </row>
    <row r="92" spans="2:27">
      <c r="B92"/>
      <c r="C92"/>
      <c r="D92"/>
      <c r="E92"/>
      <c r="F92"/>
      <c r="G92"/>
      <c r="H92"/>
      <c r="AA92" s="45"/>
    </row>
    <row r="93" spans="2:27">
      <c r="B93"/>
      <c r="C93"/>
      <c r="D93"/>
      <c r="E93"/>
      <c r="F93"/>
      <c r="G93"/>
      <c r="H93"/>
    </row>
    <row r="94" spans="2:27">
      <c r="B94"/>
      <c r="C94"/>
      <c r="D94"/>
      <c r="E94"/>
      <c r="F94"/>
      <c r="G94"/>
      <c r="H94"/>
    </row>
    <row r="95" spans="2:27">
      <c r="B95"/>
      <c r="C95"/>
      <c r="D95"/>
      <c r="E95"/>
      <c r="F95"/>
      <c r="G95"/>
      <c r="H95"/>
    </row>
    <row r="96" spans="2:27">
      <c r="B96"/>
      <c r="C96"/>
      <c r="D96"/>
      <c r="E96"/>
      <c r="F96"/>
      <c r="G96"/>
      <c r="H96"/>
    </row>
    <row r="97" spans="2:8">
      <c r="B97"/>
      <c r="C97"/>
      <c r="D97"/>
      <c r="E97"/>
      <c r="F97"/>
      <c r="G97"/>
      <c r="H97"/>
    </row>
    <row r="98" spans="2:8">
      <c r="B98"/>
      <c r="C98"/>
      <c r="D98"/>
      <c r="E98"/>
      <c r="F98"/>
      <c r="G98"/>
      <c r="H98"/>
    </row>
    <row r="99" spans="2:8">
      <c r="B99"/>
      <c r="C99"/>
      <c r="D99"/>
      <c r="E99"/>
      <c r="F99"/>
      <c r="G99"/>
      <c r="H99"/>
    </row>
    <row r="100" spans="2:8">
      <c r="B100"/>
      <c r="C100"/>
      <c r="D100"/>
      <c r="E100"/>
      <c r="F100"/>
      <c r="G100"/>
      <c r="H100"/>
    </row>
    <row r="101" spans="2:8">
      <c r="B101"/>
      <c r="C101"/>
      <c r="D101"/>
      <c r="E101"/>
      <c r="F101"/>
      <c r="G101"/>
      <c r="H101"/>
    </row>
    <row r="102" spans="2:8">
      <c r="B102"/>
      <c r="C102"/>
      <c r="D102"/>
      <c r="E102"/>
      <c r="F102"/>
      <c r="G102"/>
      <c r="H102"/>
    </row>
    <row r="103" spans="2:8">
      <c r="B103"/>
      <c r="C103"/>
      <c r="D103"/>
      <c r="E103"/>
      <c r="F103"/>
      <c r="G103"/>
      <c r="H103"/>
    </row>
    <row r="104" spans="2:8">
      <c r="B104"/>
      <c r="C104"/>
      <c r="D104"/>
      <c r="E104"/>
      <c r="F104"/>
      <c r="G104"/>
      <c r="H104"/>
    </row>
    <row r="105" spans="2:8">
      <c r="B105"/>
      <c r="C105"/>
      <c r="D105"/>
      <c r="E105"/>
      <c r="F105"/>
      <c r="G105"/>
      <c r="H105"/>
    </row>
    <row r="106" spans="2:8">
      <c r="B106"/>
      <c r="C106"/>
      <c r="D106"/>
      <c r="E106"/>
      <c r="F106"/>
      <c r="G106"/>
      <c r="H106"/>
    </row>
    <row r="107" spans="2:8">
      <c r="B107"/>
      <c r="C107"/>
      <c r="D107"/>
      <c r="E107"/>
      <c r="F107"/>
      <c r="G107"/>
      <c r="H107"/>
    </row>
    <row r="108" spans="2:8">
      <c r="B108"/>
      <c r="C108"/>
      <c r="D108"/>
      <c r="E108"/>
      <c r="F108"/>
      <c r="G108"/>
      <c r="H108"/>
    </row>
    <row r="109" spans="2:8">
      <c r="B109"/>
      <c r="C109"/>
      <c r="D109"/>
      <c r="E109"/>
      <c r="F109"/>
      <c r="G109"/>
      <c r="H109"/>
    </row>
    <row r="110" spans="2:8">
      <c r="B110"/>
      <c r="C110"/>
      <c r="D110"/>
      <c r="E110"/>
      <c r="F110"/>
      <c r="G110"/>
      <c r="H110"/>
    </row>
    <row r="111" spans="2:8">
      <c r="B111"/>
      <c r="C111"/>
      <c r="D111"/>
      <c r="E111"/>
      <c r="F111"/>
      <c r="G111"/>
      <c r="H111"/>
    </row>
    <row r="112" spans="2:8">
      <c r="B112"/>
      <c r="C112"/>
      <c r="D112"/>
      <c r="E112"/>
      <c r="F112"/>
      <c r="G112"/>
      <c r="H112"/>
    </row>
    <row r="113" spans="2:8">
      <c r="B113"/>
      <c r="C113"/>
      <c r="D113"/>
      <c r="E113"/>
      <c r="F113"/>
      <c r="G113"/>
      <c r="H113"/>
    </row>
    <row r="114" spans="2:8">
      <c r="B114"/>
      <c r="C114"/>
      <c r="D114"/>
      <c r="E114"/>
      <c r="F114"/>
      <c r="G114"/>
      <c r="H114"/>
    </row>
    <row r="115" spans="2:8">
      <c r="B115"/>
      <c r="C115"/>
      <c r="D115"/>
      <c r="E115"/>
      <c r="F115"/>
      <c r="G115"/>
      <c r="H115"/>
    </row>
    <row r="116" spans="2:8">
      <c r="B116"/>
      <c r="C116"/>
      <c r="D116"/>
      <c r="E116"/>
      <c r="F116"/>
      <c r="G116"/>
      <c r="H116"/>
    </row>
    <row r="117" spans="2:8">
      <c r="B117"/>
      <c r="C117"/>
      <c r="D117"/>
      <c r="E117"/>
      <c r="F117"/>
      <c r="G117"/>
      <c r="H117"/>
    </row>
    <row r="118" spans="2:8">
      <c r="B118"/>
      <c r="C118"/>
      <c r="D118"/>
      <c r="E118"/>
      <c r="F118"/>
      <c r="G118"/>
      <c r="H118"/>
    </row>
    <row r="119" spans="2:8">
      <c r="B119"/>
      <c r="C119"/>
      <c r="D119"/>
      <c r="E119"/>
      <c r="F119"/>
      <c r="G119"/>
      <c r="H119"/>
    </row>
    <row r="120" spans="2:8">
      <c r="B120"/>
      <c r="C120"/>
      <c r="D120"/>
      <c r="E120"/>
      <c r="F120"/>
      <c r="G120"/>
      <c r="H120"/>
    </row>
    <row r="121" spans="2:8">
      <c r="B121"/>
      <c r="C121"/>
      <c r="D121"/>
      <c r="E121"/>
      <c r="F121"/>
      <c r="G121"/>
      <c r="H121"/>
    </row>
    <row r="122" spans="2:8">
      <c r="B122"/>
      <c r="C122"/>
      <c r="D122"/>
      <c r="E122"/>
      <c r="F122"/>
      <c r="G122"/>
      <c r="H122"/>
    </row>
    <row r="123" spans="2:8">
      <c r="B123"/>
      <c r="C123"/>
      <c r="D123"/>
      <c r="E123"/>
      <c r="F123"/>
      <c r="G123"/>
      <c r="H123"/>
    </row>
    <row r="124" spans="2:8">
      <c r="B124"/>
      <c r="C124"/>
      <c r="D124"/>
      <c r="E124"/>
      <c r="F124"/>
      <c r="G124"/>
      <c r="H124"/>
    </row>
    <row r="125" spans="2:8">
      <c r="B125"/>
      <c r="C125"/>
      <c r="D125"/>
      <c r="E125"/>
      <c r="F125"/>
      <c r="G125"/>
      <c r="H125"/>
    </row>
    <row r="126" spans="2:8">
      <c r="B126"/>
      <c r="C126"/>
      <c r="D126"/>
      <c r="E126"/>
      <c r="F126"/>
      <c r="G126"/>
      <c r="H126"/>
    </row>
  </sheetData>
  <mergeCells count="6">
    <mergeCell ref="S2:V2"/>
    <mergeCell ref="X2:Y2"/>
    <mergeCell ref="O2:Q2"/>
    <mergeCell ref="E2:F2"/>
    <mergeCell ref="H2:I2"/>
    <mergeCell ref="K2:M2"/>
  </mergeCells>
  <phoneticPr fontId="11" type="noConversion"/>
  <pageMargins left="0.75" right="0.75" top="0.5" bottom="0.5"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dimension ref="A1:AP93"/>
  <sheetViews>
    <sheetView workbookViewId="0">
      <pane xSplit="1" ySplit="1" topLeftCell="B2" activePane="bottomRight" state="frozen"/>
      <selection pane="topRight" activeCell="B1" sqref="B1"/>
      <selection pane="bottomLeft" activeCell="A2" sqref="A2"/>
      <selection pane="bottomRight" activeCell="B3" sqref="B3"/>
    </sheetView>
  </sheetViews>
  <sheetFormatPr defaultRowHeight="12.75"/>
  <cols>
    <col min="1" max="1" width="22.7109375" style="45" customWidth="1"/>
    <col min="2" max="35" width="7.7109375" style="45" customWidth="1"/>
    <col min="36" max="38" width="9.140625" style="45"/>
    <col min="39" max="41" width="14" style="45" customWidth="1"/>
    <col min="42" max="16384" width="9.140625" style="45"/>
  </cols>
  <sheetData>
    <row r="1" spans="1:41">
      <c r="B1" s="45" t="s">
        <v>198</v>
      </c>
      <c r="C1" s="45" t="s">
        <v>199</v>
      </c>
      <c r="D1" s="45" t="s">
        <v>163</v>
      </c>
      <c r="E1" s="45" t="s">
        <v>164</v>
      </c>
      <c r="F1" s="45" t="s">
        <v>173</v>
      </c>
      <c r="G1" s="45" t="s">
        <v>200</v>
      </c>
      <c r="H1" s="45" t="s">
        <v>201</v>
      </c>
      <c r="I1" s="45" t="s">
        <v>174</v>
      </c>
      <c r="J1" s="45" t="s">
        <v>175</v>
      </c>
      <c r="K1" s="45" t="s">
        <v>176</v>
      </c>
      <c r="L1" s="45" t="s">
        <v>202</v>
      </c>
      <c r="M1" s="45" t="s">
        <v>203</v>
      </c>
      <c r="N1" s="45" t="s">
        <v>178</v>
      </c>
      <c r="O1" s="45" t="s">
        <v>179</v>
      </c>
      <c r="P1" s="45" t="s">
        <v>180</v>
      </c>
      <c r="Q1" s="45" t="s">
        <v>165</v>
      </c>
      <c r="R1" s="45" t="s">
        <v>182</v>
      </c>
      <c r="S1" s="45" t="s">
        <v>166</v>
      </c>
      <c r="T1" s="45" t="s">
        <v>183</v>
      </c>
      <c r="U1" s="45" t="s">
        <v>167</v>
      </c>
      <c r="V1" s="45" t="s">
        <v>184</v>
      </c>
      <c r="W1" s="45" t="s">
        <v>168</v>
      </c>
      <c r="X1" s="45" t="s">
        <v>186</v>
      </c>
      <c r="Y1" s="45" t="s">
        <v>187</v>
      </c>
      <c r="Z1" s="45" t="s">
        <v>188</v>
      </c>
      <c r="AA1" s="45" t="s">
        <v>189</v>
      </c>
      <c r="AB1" s="45" t="s">
        <v>190</v>
      </c>
      <c r="AC1" s="45" t="s">
        <v>191</v>
      </c>
      <c r="AD1" s="45" t="s">
        <v>169</v>
      </c>
      <c r="AE1" s="45" t="s">
        <v>204</v>
      </c>
      <c r="AF1" s="45" t="s">
        <v>170</v>
      </c>
      <c r="AG1" s="45" t="s">
        <v>193</v>
      </c>
      <c r="AH1" s="45" t="s">
        <v>205</v>
      </c>
      <c r="AI1" s="45" t="s">
        <v>206</v>
      </c>
      <c r="AJ1" s="46" t="s">
        <v>131</v>
      </c>
    </row>
    <row r="2" spans="1:41">
      <c r="A2" s="46" t="s">
        <v>207</v>
      </c>
      <c r="AJ2" s="46"/>
    </row>
    <row r="3" spans="1:41">
      <c r="A3" s="47" t="s">
        <v>208</v>
      </c>
      <c r="B3" s="48">
        <v>89</v>
      </c>
      <c r="C3" s="48">
        <v>1438</v>
      </c>
      <c r="D3" s="48">
        <v>49</v>
      </c>
      <c r="E3" s="48">
        <v>13242</v>
      </c>
      <c r="F3" s="48">
        <v>115</v>
      </c>
      <c r="G3" s="48">
        <v>2635</v>
      </c>
      <c r="H3" s="48">
        <v>1784</v>
      </c>
      <c r="I3" s="48">
        <v>7</v>
      </c>
      <c r="J3" s="48">
        <v>1407</v>
      </c>
      <c r="K3" s="48">
        <v>67</v>
      </c>
      <c r="L3" s="48">
        <v>463</v>
      </c>
      <c r="M3" s="48">
        <v>2333</v>
      </c>
      <c r="N3" s="48">
        <v>577</v>
      </c>
      <c r="O3" s="48">
        <v>23174</v>
      </c>
      <c r="P3" s="48">
        <v>2307</v>
      </c>
      <c r="Q3" s="48">
        <v>4091</v>
      </c>
      <c r="R3" s="48">
        <v>144</v>
      </c>
      <c r="S3" s="48">
        <v>144</v>
      </c>
      <c r="T3" s="48">
        <v>1297</v>
      </c>
      <c r="U3" s="48">
        <v>142</v>
      </c>
      <c r="V3" s="48">
        <v>93</v>
      </c>
      <c r="W3" s="48">
        <v>2521</v>
      </c>
      <c r="X3" s="48">
        <v>25</v>
      </c>
      <c r="Y3" s="48">
        <v>334</v>
      </c>
      <c r="Z3" s="48">
        <v>810</v>
      </c>
      <c r="AA3" s="48">
        <v>0</v>
      </c>
      <c r="AB3" s="48">
        <v>16</v>
      </c>
      <c r="AC3" s="48">
        <v>164</v>
      </c>
      <c r="AD3" s="48">
        <v>231</v>
      </c>
      <c r="AE3" s="48">
        <v>503</v>
      </c>
      <c r="AF3" s="48">
        <v>4960</v>
      </c>
      <c r="AG3" s="48">
        <v>4423</v>
      </c>
      <c r="AH3" s="48">
        <v>28018</v>
      </c>
      <c r="AI3" s="48">
        <v>10237</v>
      </c>
      <c r="AJ3" s="49">
        <f>SUM(B3:AI3)</f>
        <v>107840</v>
      </c>
      <c r="AM3" s="50" t="s">
        <v>236</v>
      </c>
      <c r="AN3" s="50" t="s">
        <v>43</v>
      </c>
      <c r="AO3" s="50" t="s">
        <v>131</v>
      </c>
    </row>
    <row r="4" spans="1:41">
      <c r="A4" s="47" t="s">
        <v>209</v>
      </c>
      <c r="B4" s="48">
        <v>454</v>
      </c>
      <c r="C4" s="48">
        <v>237</v>
      </c>
      <c r="D4" s="48">
        <v>279</v>
      </c>
      <c r="E4" s="48">
        <v>7442</v>
      </c>
      <c r="F4" s="48">
        <v>896</v>
      </c>
      <c r="G4" s="48">
        <v>2065</v>
      </c>
      <c r="H4" s="48">
        <v>1038</v>
      </c>
      <c r="I4" s="48">
        <v>0</v>
      </c>
      <c r="J4" s="48">
        <v>1160</v>
      </c>
      <c r="K4" s="48">
        <v>103</v>
      </c>
      <c r="L4" s="48">
        <v>97</v>
      </c>
      <c r="M4" s="48">
        <v>7109</v>
      </c>
      <c r="N4" s="48">
        <v>181</v>
      </c>
      <c r="O4" s="48">
        <v>11856</v>
      </c>
      <c r="P4" s="48">
        <v>4749</v>
      </c>
      <c r="Q4" s="48">
        <v>6821</v>
      </c>
      <c r="R4" s="48">
        <v>415</v>
      </c>
      <c r="S4" s="48">
        <v>171</v>
      </c>
      <c r="T4" s="48">
        <v>3932</v>
      </c>
      <c r="U4" s="48">
        <v>112</v>
      </c>
      <c r="V4" s="48">
        <v>117</v>
      </c>
      <c r="W4" s="48">
        <v>17649</v>
      </c>
      <c r="X4" s="48">
        <v>150</v>
      </c>
      <c r="Y4" s="48">
        <v>380</v>
      </c>
      <c r="Z4" s="48">
        <v>2822</v>
      </c>
      <c r="AA4" s="48">
        <v>124</v>
      </c>
      <c r="AB4" s="48">
        <v>11</v>
      </c>
      <c r="AC4" s="48">
        <v>195</v>
      </c>
      <c r="AD4" s="48">
        <v>1483</v>
      </c>
      <c r="AE4" s="48">
        <v>1258</v>
      </c>
      <c r="AF4" s="48">
        <v>3663</v>
      </c>
      <c r="AG4" s="48">
        <v>3695</v>
      </c>
      <c r="AH4" s="48">
        <v>22839</v>
      </c>
      <c r="AI4" s="48">
        <v>11264</v>
      </c>
      <c r="AJ4" s="49">
        <f>SUM(B4:AI4)</f>
        <v>114767</v>
      </c>
      <c r="AL4" s="46" t="s">
        <v>237</v>
      </c>
      <c r="AM4" s="51">
        <v>26801</v>
      </c>
      <c r="AN4" s="51">
        <v>81039</v>
      </c>
      <c r="AO4" s="52">
        <v>107840</v>
      </c>
    </row>
    <row r="5" spans="1:41">
      <c r="A5" s="47" t="s">
        <v>131</v>
      </c>
      <c r="B5" s="48">
        <v>543</v>
      </c>
      <c r="C5" s="48">
        <v>1675</v>
      </c>
      <c r="D5" s="48">
        <v>328</v>
      </c>
      <c r="E5" s="48">
        <v>20684</v>
      </c>
      <c r="F5" s="48">
        <v>1011</v>
      </c>
      <c r="G5" s="48">
        <v>4700</v>
      </c>
      <c r="H5" s="48">
        <v>2822</v>
      </c>
      <c r="I5" s="48">
        <v>7</v>
      </c>
      <c r="J5" s="48">
        <v>2567</v>
      </c>
      <c r="K5" s="48">
        <v>170</v>
      </c>
      <c r="L5" s="48">
        <v>560</v>
      </c>
      <c r="M5" s="48">
        <v>9442</v>
      </c>
      <c r="N5" s="48">
        <v>758</v>
      </c>
      <c r="O5" s="48">
        <v>35030</v>
      </c>
      <c r="P5" s="48">
        <v>7056</v>
      </c>
      <c r="Q5" s="48">
        <v>10912</v>
      </c>
      <c r="R5" s="48">
        <v>559</v>
      </c>
      <c r="S5" s="48">
        <v>315</v>
      </c>
      <c r="T5" s="48">
        <v>5229</v>
      </c>
      <c r="U5" s="48">
        <v>254</v>
      </c>
      <c r="V5" s="48">
        <v>210</v>
      </c>
      <c r="W5" s="48">
        <v>20170</v>
      </c>
      <c r="X5" s="48">
        <v>175</v>
      </c>
      <c r="Y5" s="48">
        <v>714</v>
      </c>
      <c r="Z5" s="48">
        <v>3632</v>
      </c>
      <c r="AA5" s="48">
        <v>124</v>
      </c>
      <c r="AB5" s="48">
        <v>27</v>
      </c>
      <c r="AC5" s="48">
        <v>359</v>
      </c>
      <c r="AD5" s="48">
        <v>1714</v>
      </c>
      <c r="AE5" s="48">
        <v>1761</v>
      </c>
      <c r="AF5" s="48">
        <v>8623</v>
      </c>
      <c r="AG5" s="48">
        <v>8118</v>
      </c>
      <c r="AH5" s="48">
        <v>50857</v>
      </c>
      <c r="AI5" s="48">
        <v>21501</v>
      </c>
      <c r="AJ5" s="49">
        <f>AJ3+AJ4</f>
        <v>222607</v>
      </c>
      <c r="AL5" s="46" t="s">
        <v>209</v>
      </c>
      <c r="AM5" s="51">
        <v>57051</v>
      </c>
      <c r="AN5" s="51">
        <v>57716</v>
      </c>
      <c r="AO5" s="52">
        <v>114767</v>
      </c>
    </row>
    <row r="6" spans="1:41">
      <c r="A6" s="47" t="s">
        <v>210</v>
      </c>
      <c r="B6" s="63">
        <v>0.16390423572744015</v>
      </c>
      <c r="C6" s="63">
        <v>0.85850746268656719</v>
      </c>
      <c r="D6" s="63">
        <v>0.14939024390243902</v>
      </c>
      <c r="E6" s="63">
        <v>0.64020498936375947</v>
      </c>
      <c r="F6" s="63">
        <v>0.11374876360039565</v>
      </c>
      <c r="G6" s="63">
        <v>0.56063829787234043</v>
      </c>
      <c r="H6" s="63">
        <v>0.63217576187101343</v>
      </c>
      <c r="I6" s="63">
        <v>1</v>
      </c>
      <c r="J6" s="63">
        <v>0.54811063498246981</v>
      </c>
      <c r="K6" s="63">
        <v>0.39411764705882352</v>
      </c>
      <c r="L6" s="63">
        <v>0.82678571428571423</v>
      </c>
      <c r="M6" s="63">
        <v>0.24708748146579115</v>
      </c>
      <c r="N6" s="63">
        <v>0.76121372031662271</v>
      </c>
      <c r="O6" s="63">
        <v>0.66154724521838426</v>
      </c>
      <c r="P6" s="63">
        <v>0.32695578231292516</v>
      </c>
      <c r="Q6" s="63">
        <v>0.37490835777126097</v>
      </c>
      <c r="R6" s="63">
        <v>0.25760286225402507</v>
      </c>
      <c r="S6" s="63">
        <v>0.45714285714285713</v>
      </c>
      <c r="T6" s="63">
        <v>0.2480397781602601</v>
      </c>
      <c r="U6" s="63">
        <v>0.55905511811023623</v>
      </c>
      <c r="V6" s="63">
        <v>0.44285714285714284</v>
      </c>
      <c r="W6" s="63">
        <v>0.12498760535448686</v>
      </c>
      <c r="X6" s="63">
        <v>0.14285714285714285</v>
      </c>
      <c r="Y6" s="63">
        <v>0.46778711484593838</v>
      </c>
      <c r="Z6" s="63">
        <v>0.22301762114537446</v>
      </c>
      <c r="AA6" s="63">
        <v>0</v>
      </c>
      <c r="AB6" s="63">
        <v>0.59259259259259256</v>
      </c>
      <c r="AC6" s="63">
        <v>0.45682451253481893</v>
      </c>
      <c r="AD6" s="63">
        <v>0.13477246207701282</v>
      </c>
      <c r="AE6" s="63">
        <v>0.28563316297558206</v>
      </c>
      <c r="AF6" s="63">
        <v>0.57520584483358461</v>
      </c>
      <c r="AG6" s="63">
        <v>0.54483863020448386</v>
      </c>
      <c r="AH6" s="63">
        <v>0.55091727785752209</v>
      </c>
      <c r="AI6" s="63">
        <v>0.47611738988884239</v>
      </c>
      <c r="AJ6" s="64">
        <f>AJ3/AJ$5</f>
        <v>0.48444119007937758</v>
      </c>
      <c r="AL6" s="46" t="s">
        <v>131</v>
      </c>
      <c r="AM6" s="52">
        <v>83852</v>
      </c>
      <c r="AN6" s="52">
        <v>138755</v>
      </c>
      <c r="AO6" s="52">
        <v>222607</v>
      </c>
    </row>
    <row r="7" spans="1:41">
      <c r="A7" s="47" t="s">
        <v>211</v>
      </c>
      <c r="B7" s="63">
        <v>0.83609576427255983</v>
      </c>
      <c r="C7" s="63">
        <v>0.14149253731343284</v>
      </c>
      <c r="D7" s="63">
        <v>0.85060975609756095</v>
      </c>
      <c r="E7" s="63">
        <v>0.35979501063624059</v>
      </c>
      <c r="F7" s="63">
        <v>0.88625123639960435</v>
      </c>
      <c r="G7" s="63">
        <v>0.43936170212765957</v>
      </c>
      <c r="H7" s="63">
        <v>0.36782423812898651</v>
      </c>
      <c r="I7" s="63">
        <v>0</v>
      </c>
      <c r="J7" s="63">
        <v>0.45188936501753019</v>
      </c>
      <c r="K7" s="63">
        <v>0.60588235294117643</v>
      </c>
      <c r="L7" s="63">
        <v>0.17321428571428571</v>
      </c>
      <c r="M7" s="63">
        <v>0.75291251853420882</v>
      </c>
      <c r="N7" s="63">
        <v>0.23878627968337732</v>
      </c>
      <c r="O7" s="63">
        <v>0.33845275478161574</v>
      </c>
      <c r="P7" s="63">
        <v>0.67304421768707479</v>
      </c>
      <c r="Q7" s="63">
        <v>0.62509164222873903</v>
      </c>
      <c r="R7" s="63">
        <v>0.74239713774597493</v>
      </c>
      <c r="S7" s="63">
        <v>0.54285714285714282</v>
      </c>
      <c r="T7" s="63">
        <v>0.75196022183973987</v>
      </c>
      <c r="U7" s="63">
        <v>0.44094488188976377</v>
      </c>
      <c r="V7" s="63">
        <v>0.55714285714285716</v>
      </c>
      <c r="W7" s="63">
        <v>0.87501239464551317</v>
      </c>
      <c r="X7" s="63">
        <v>0.8571428571428571</v>
      </c>
      <c r="Y7" s="63">
        <v>0.53221288515406162</v>
      </c>
      <c r="Z7" s="63">
        <v>0.77698237885462551</v>
      </c>
      <c r="AA7" s="63">
        <v>1</v>
      </c>
      <c r="AB7" s="63">
        <v>0.40740740740740738</v>
      </c>
      <c r="AC7" s="63">
        <v>0.54317548746518107</v>
      </c>
      <c r="AD7" s="63">
        <v>0.86522753792298712</v>
      </c>
      <c r="AE7" s="63">
        <v>0.71436683702441794</v>
      </c>
      <c r="AF7" s="63">
        <v>0.42479415516641539</v>
      </c>
      <c r="AG7" s="63">
        <v>0.45516136979551614</v>
      </c>
      <c r="AH7" s="63">
        <v>0.44908272214247791</v>
      </c>
      <c r="AI7" s="63">
        <v>0.52388261011115766</v>
      </c>
      <c r="AJ7" s="64">
        <f>AJ4/AJ$5</f>
        <v>0.51555880992062242</v>
      </c>
      <c r="AM7" s="54"/>
      <c r="AN7" s="54"/>
      <c r="AO7" s="54"/>
    </row>
    <row r="8" spans="1:41">
      <c r="AM8" s="50" t="s">
        <v>236</v>
      </c>
      <c r="AN8" s="50" t="s">
        <v>43</v>
      </c>
      <c r="AO8" s="50" t="s">
        <v>131</v>
      </c>
    </row>
    <row r="9" spans="1:41">
      <c r="A9" s="46" t="s">
        <v>212</v>
      </c>
      <c r="AL9" s="46" t="s">
        <v>237</v>
      </c>
      <c r="AM9" s="55">
        <v>0.12039603426666727</v>
      </c>
      <c r="AN9" s="55">
        <v>0.3640451558127103</v>
      </c>
      <c r="AO9" s="55">
        <v>0.48444119007937758</v>
      </c>
    </row>
    <row r="10" spans="1:41">
      <c r="A10" s="47" t="s">
        <v>213</v>
      </c>
      <c r="B10" s="48">
        <v>356</v>
      </c>
      <c r="C10" s="48">
        <v>1134</v>
      </c>
      <c r="D10" s="48">
        <v>320</v>
      </c>
      <c r="E10" s="48">
        <v>7554</v>
      </c>
      <c r="F10" s="48">
        <v>693</v>
      </c>
      <c r="G10" s="48">
        <v>4516</v>
      </c>
      <c r="H10" s="48">
        <v>2492</v>
      </c>
      <c r="I10" s="48">
        <v>7</v>
      </c>
      <c r="J10" s="48">
        <v>684</v>
      </c>
      <c r="K10" s="48">
        <v>164</v>
      </c>
      <c r="L10" s="48">
        <v>530</v>
      </c>
      <c r="M10" s="48">
        <v>5095</v>
      </c>
      <c r="N10" s="48">
        <v>250</v>
      </c>
      <c r="O10" s="48">
        <v>8135</v>
      </c>
      <c r="P10" s="48">
        <v>3828</v>
      </c>
      <c r="Q10" s="48">
        <v>3250</v>
      </c>
      <c r="R10" s="48">
        <v>515</v>
      </c>
      <c r="S10" s="48">
        <v>269</v>
      </c>
      <c r="T10" s="48">
        <v>5158</v>
      </c>
      <c r="U10" s="48">
        <v>217</v>
      </c>
      <c r="V10" s="48">
        <v>165</v>
      </c>
      <c r="W10" s="48">
        <v>4882</v>
      </c>
      <c r="X10" s="48">
        <v>167</v>
      </c>
      <c r="Y10" s="48">
        <v>607</v>
      </c>
      <c r="Z10" s="48">
        <v>3390</v>
      </c>
      <c r="AA10" s="48">
        <v>24</v>
      </c>
      <c r="AB10" s="48">
        <v>5</v>
      </c>
      <c r="AC10" s="48">
        <v>352</v>
      </c>
      <c r="AD10" s="48">
        <v>1692</v>
      </c>
      <c r="AE10" s="48">
        <v>1737</v>
      </c>
      <c r="AF10" s="48">
        <v>2589</v>
      </c>
      <c r="AG10" s="48">
        <v>2806</v>
      </c>
      <c r="AH10" s="48">
        <v>17371</v>
      </c>
      <c r="AI10" s="48">
        <v>2898</v>
      </c>
      <c r="AJ10" s="49">
        <f>SUM(B10:AI10)</f>
        <v>83852</v>
      </c>
      <c r="AL10" s="46" t="s">
        <v>209</v>
      </c>
      <c r="AM10" s="55">
        <v>0.25628574123904457</v>
      </c>
      <c r="AN10" s="55">
        <v>0.25927306868157785</v>
      </c>
      <c r="AO10" s="55">
        <v>0.51555880992062242</v>
      </c>
    </row>
    <row r="11" spans="1:41">
      <c r="A11" s="47" t="s">
        <v>214</v>
      </c>
      <c r="B11" s="48">
        <v>187</v>
      </c>
      <c r="C11" s="48">
        <v>541</v>
      </c>
      <c r="D11" s="48">
        <v>8</v>
      </c>
      <c r="E11" s="48">
        <v>13130</v>
      </c>
      <c r="F11" s="48">
        <v>318</v>
      </c>
      <c r="G11" s="48">
        <v>184</v>
      </c>
      <c r="H11" s="48">
        <v>330</v>
      </c>
      <c r="I11" s="48">
        <v>0</v>
      </c>
      <c r="J11" s="48">
        <v>1883</v>
      </c>
      <c r="K11" s="48">
        <v>6</v>
      </c>
      <c r="L11" s="48">
        <v>30</v>
      </c>
      <c r="M11" s="48">
        <v>4347</v>
      </c>
      <c r="N11" s="48">
        <v>508</v>
      </c>
      <c r="O11" s="48">
        <v>26895</v>
      </c>
      <c r="P11" s="48">
        <v>3228</v>
      </c>
      <c r="Q11" s="48">
        <v>7662</v>
      </c>
      <c r="R11" s="48">
        <v>44</v>
      </c>
      <c r="S11" s="48">
        <v>46</v>
      </c>
      <c r="T11" s="48">
        <v>71</v>
      </c>
      <c r="U11" s="48">
        <v>37</v>
      </c>
      <c r="V11" s="48">
        <v>45</v>
      </c>
      <c r="W11" s="48">
        <v>15288</v>
      </c>
      <c r="X11" s="48">
        <v>8</v>
      </c>
      <c r="Y11" s="48">
        <v>107</v>
      </c>
      <c r="Z11" s="48">
        <v>242</v>
      </c>
      <c r="AA11" s="48">
        <v>100</v>
      </c>
      <c r="AB11" s="48">
        <v>22</v>
      </c>
      <c r="AC11" s="48">
        <v>7</v>
      </c>
      <c r="AD11" s="48">
        <v>22</v>
      </c>
      <c r="AE11" s="48">
        <v>24</v>
      </c>
      <c r="AF11" s="48">
        <v>6034</v>
      </c>
      <c r="AG11" s="48">
        <v>5312</v>
      </c>
      <c r="AH11" s="48">
        <v>33486</v>
      </c>
      <c r="AI11" s="48">
        <v>18603</v>
      </c>
      <c r="AJ11" s="49">
        <f>SUM(B11:AI11)</f>
        <v>138755</v>
      </c>
      <c r="AK11" s="56"/>
      <c r="AL11" s="46" t="s">
        <v>131</v>
      </c>
      <c r="AM11" s="55">
        <v>0.37668177550571186</v>
      </c>
      <c r="AN11" s="55">
        <v>0.62331822449428809</v>
      </c>
      <c r="AO11" s="55">
        <v>1</v>
      </c>
    </row>
    <row r="12" spans="1:41">
      <c r="A12" s="47" t="s">
        <v>215</v>
      </c>
      <c r="B12" s="63">
        <v>0.65561694290976058</v>
      </c>
      <c r="C12" s="63">
        <v>0.67701492537313435</v>
      </c>
      <c r="D12" s="63">
        <v>0.97560975609756095</v>
      </c>
      <c r="E12" s="63">
        <v>0.36520982401856505</v>
      </c>
      <c r="F12" s="63">
        <v>0.68545994065281901</v>
      </c>
      <c r="G12" s="63">
        <v>0.96085106382978724</v>
      </c>
      <c r="H12" s="63">
        <v>0.88306165839829909</v>
      </c>
      <c r="I12" s="63">
        <v>1</v>
      </c>
      <c r="J12" s="63">
        <v>0.26645890144137124</v>
      </c>
      <c r="K12" s="63">
        <v>0.96470588235294119</v>
      </c>
      <c r="L12" s="63">
        <v>0.9464285714285714</v>
      </c>
      <c r="M12" s="63">
        <v>0.53961025206524038</v>
      </c>
      <c r="N12" s="63">
        <v>0.32981530343007914</v>
      </c>
      <c r="O12" s="63">
        <v>0.23222951755638024</v>
      </c>
      <c r="P12" s="63">
        <v>0.54251700680272108</v>
      </c>
      <c r="Q12" s="63">
        <v>0.29783724340175954</v>
      </c>
      <c r="R12" s="63">
        <v>0.92128801431127016</v>
      </c>
      <c r="S12" s="63">
        <v>0.85396825396825393</v>
      </c>
      <c r="T12" s="63">
        <v>0.98642187798814307</v>
      </c>
      <c r="U12" s="63">
        <v>0.85433070866141736</v>
      </c>
      <c r="V12" s="63">
        <v>0.7857142857142857</v>
      </c>
      <c r="W12" s="63">
        <v>0.24204263758056518</v>
      </c>
      <c r="X12" s="63">
        <v>0.95428571428571429</v>
      </c>
      <c r="Y12" s="63">
        <v>0.85014005602240894</v>
      </c>
      <c r="Z12" s="63">
        <v>0.93337004405286339</v>
      </c>
      <c r="AA12" s="63">
        <v>0.19354838709677419</v>
      </c>
      <c r="AB12" s="63">
        <v>0.18518518518518517</v>
      </c>
      <c r="AC12" s="63">
        <v>0.98050139275766013</v>
      </c>
      <c r="AD12" s="63">
        <v>0.98716452742123684</v>
      </c>
      <c r="AE12" s="63">
        <v>0.98637137989778534</v>
      </c>
      <c r="AF12" s="63">
        <v>0.30024353473269166</v>
      </c>
      <c r="AG12" s="63">
        <v>0.34565163833456514</v>
      </c>
      <c r="AH12" s="63">
        <v>0.34156556619541067</v>
      </c>
      <c r="AI12" s="63">
        <v>0.13478442863122644</v>
      </c>
      <c r="AJ12" s="64">
        <f>AJ10/AJ$5</f>
        <v>0.37668177550571186</v>
      </c>
      <c r="AM12" s="54"/>
      <c r="AN12" s="54"/>
      <c r="AO12" s="54"/>
    </row>
    <row r="13" spans="1:41">
      <c r="A13" s="47" t="s">
        <v>216</v>
      </c>
      <c r="B13" s="63">
        <v>0.34438305709023942</v>
      </c>
      <c r="C13" s="63">
        <v>0.32298507462686565</v>
      </c>
      <c r="D13" s="63">
        <v>2.4390243902439025E-2</v>
      </c>
      <c r="E13" s="63">
        <v>0.63479017598143495</v>
      </c>
      <c r="F13" s="63">
        <v>0.31454005934718099</v>
      </c>
      <c r="G13" s="63">
        <v>3.9148936170212763E-2</v>
      </c>
      <c r="H13" s="63">
        <v>0.11693834160170093</v>
      </c>
      <c r="I13" s="63">
        <v>0</v>
      </c>
      <c r="J13" s="63">
        <v>0.7335410985586287</v>
      </c>
      <c r="K13" s="63">
        <v>3.5294117647058823E-2</v>
      </c>
      <c r="L13" s="63">
        <v>5.3571428571428568E-2</v>
      </c>
      <c r="M13" s="63">
        <v>0.46038974793475956</v>
      </c>
      <c r="N13" s="63">
        <v>0.67018469656992086</v>
      </c>
      <c r="O13" s="63">
        <v>0.76777048244361978</v>
      </c>
      <c r="P13" s="63">
        <v>0.45748299319727892</v>
      </c>
      <c r="Q13" s="63">
        <v>0.70216275659824046</v>
      </c>
      <c r="R13" s="63">
        <v>7.8711985688729877E-2</v>
      </c>
      <c r="S13" s="63">
        <v>0.14603174603174604</v>
      </c>
      <c r="T13" s="63">
        <v>1.3578122011856951E-2</v>
      </c>
      <c r="U13" s="63">
        <v>0.14566929133858267</v>
      </c>
      <c r="V13" s="63">
        <v>0.21428571428571427</v>
      </c>
      <c r="W13" s="63">
        <v>0.75795736241943479</v>
      </c>
      <c r="X13" s="63">
        <v>4.5714285714285714E-2</v>
      </c>
      <c r="Y13" s="63">
        <v>0.14985994397759103</v>
      </c>
      <c r="Z13" s="63">
        <v>6.6629955947136568E-2</v>
      </c>
      <c r="AA13" s="63">
        <v>0.80645161290322576</v>
      </c>
      <c r="AB13" s="63">
        <v>0.81481481481481477</v>
      </c>
      <c r="AC13" s="63">
        <v>1.9498607242339833E-2</v>
      </c>
      <c r="AD13" s="63">
        <v>1.2835472578763127E-2</v>
      </c>
      <c r="AE13" s="63">
        <v>1.3628620102214651E-2</v>
      </c>
      <c r="AF13" s="63">
        <v>0.69975646526730839</v>
      </c>
      <c r="AG13" s="63">
        <v>0.65434836166543486</v>
      </c>
      <c r="AH13" s="63">
        <v>0.65843443380458933</v>
      </c>
      <c r="AI13" s="63">
        <v>0.86521557136877358</v>
      </c>
      <c r="AJ13" s="64">
        <f>AJ11/AJ$5</f>
        <v>0.62331822449428809</v>
      </c>
      <c r="AM13" s="50" t="s">
        <v>236</v>
      </c>
      <c r="AN13" s="50" t="s">
        <v>43</v>
      </c>
      <c r="AO13" s="50" t="s">
        <v>131</v>
      </c>
    </row>
    <row r="14" spans="1:41">
      <c r="AL14" s="46" t="s">
        <v>237</v>
      </c>
      <c r="AM14" s="55">
        <v>0.24852559347181008</v>
      </c>
      <c r="AN14" s="55">
        <v>0.75147440652818986</v>
      </c>
      <c r="AO14" s="55">
        <v>1</v>
      </c>
    </row>
    <row r="15" spans="1:41">
      <c r="A15" s="46" t="s">
        <v>217</v>
      </c>
      <c r="AM15" s="54"/>
      <c r="AN15" s="54"/>
      <c r="AO15" s="54"/>
    </row>
    <row r="16" spans="1:41">
      <c r="A16" s="47" t="s">
        <v>56</v>
      </c>
      <c r="B16" s="48">
        <v>0</v>
      </c>
      <c r="C16" s="48">
        <v>0</v>
      </c>
      <c r="D16" s="48">
        <v>0</v>
      </c>
      <c r="E16" s="48">
        <v>247</v>
      </c>
      <c r="F16" s="48">
        <v>0</v>
      </c>
      <c r="G16" s="48">
        <v>0</v>
      </c>
      <c r="H16" s="48">
        <v>0</v>
      </c>
      <c r="I16" s="48">
        <v>0</v>
      </c>
      <c r="J16" s="48">
        <v>0</v>
      </c>
      <c r="K16" s="48">
        <v>0</v>
      </c>
      <c r="L16" s="48">
        <v>74</v>
      </c>
      <c r="M16" s="48">
        <v>0</v>
      </c>
      <c r="N16" s="48">
        <v>0</v>
      </c>
      <c r="O16" s="48">
        <v>0</v>
      </c>
      <c r="P16" s="48">
        <v>20</v>
      </c>
      <c r="Q16" s="48">
        <v>6</v>
      </c>
      <c r="R16" s="48">
        <v>0</v>
      </c>
      <c r="S16" s="48">
        <v>0</v>
      </c>
      <c r="T16" s="48">
        <v>0</v>
      </c>
      <c r="U16" s="48">
        <v>0</v>
      </c>
      <c r="V16" s="48">
        <v>0</v>
      </c>
      <c r="W16" s="48">
        <v>0</v>
      </c>
      <c r="X16" s="48">
        <v>0</v>
      </c>
      <c r="Y16" s="48">
        <v>0</v>
      </c>
      <c r="Z16" s="48">
        <v>0</v>
      </c>
      <c r="AA16" s="48">
        <v>0</v>
      </c>
      <c r="AB16" s="48">
        <v>0</v>
      </c>
      <c r="AC16" s="48">
        <v>2</v>
      </c>
      <c r="AD16" s="48">
        <v>0</v>
      </c>
      <c r="AE16" s="48">
        <v>0</v>
      </c>
      <c r="AF16" s="48">
        <v>0</v>
      </c>
      <c r="AG16" s="48">
        <v>0</v>
      </c>
      <c r="AH16" s="48">
        <v>849</v>
      </c>
      <c r="AI16" s="48">
        <v>15</v>
      </c>
      <c r="AJ16" s="49">
        <f>SUM(B16:AI16)</f>
        <v>1213</v>
      </c>
      <c r="AM16" s="50" t="s">
        <v>236</v>
      </c>
      <c r="AN16" s="50" t="s">
        <v>43</v>
      </c>
      <c r="AO16" s="50" t="s">
        <v>131</v>
      </c>
    </row>
    <row r="17" spans="1:42">
      <c r="A17" s="47" t="s">
        <v>57</v>
      </c>
      <c r="B17" s="48">
        <v>0</v>
      </c>
      <c r="C17" s="48">
        <v>0</v>
      </c>
      <c r="D17" s="48">
        <v>0</v>
      </c>
      <c r="E17" s="48">
        <v>118</v>
      </c>
      <c r="F17" s="48">
        <v>0</v>
      </c>
      <c r="G17" s="48">
        <v>0</v>
      </c>
      <c r="H17" s="48">
        <v>0</v>
      </c>
      <c r="I17" s="48">
        <v>0</v>
      </c>
      <c r="J17" s="48">
        <v>0</v>
      </c>
      <c r="K17" s="48">
        <v>0</v>
      </c>
      <c r="L17" s="48">
        <v>13</v>
      </c>
      <c r="M17" s="48">
        <v>65</v>
      </c>
      <c r="N17" s="48">
        <v>0</v>
      </c>
      <c r="O17" s="48">
        <v>0</v>
      </c>
      <c r="P17" s="48">
        <v>14</v>
      </c>
      <c r="Q17" s="48">
        <v>5</v>
      </c>
      <c r="R17" s="48">
        <v>0</v>
      </c>
      <c r="S17" s="48">
        <v>2</v>
      </c>
      <c r="T17" s="48">
        <v>0</v>
      </c>
      <c r="U17" s="48">
        <v>0</v>
      </c>
      <c r="V17" s="48">
        <v>0</v>
      </c>
      <c r="W17" s="48">
        <v>0</v>
      </c>
      <c r="X17" s="48">
        <v>7</v>
      </c>
      <c r="Y17" s="48">
        <v>7</v>
      </c>
      <c r="Z17" s="48">
        <v>0</v>
      </c>
      <c r="AA17" s="48">
        <v>0</v>
      </c>
      <c r="AB17" s="48">
        <v>0</v>
      </c>
      <c r="AC17" s="48">
        <v>1</v>
      </c>
      <c r="AD17" s="48">
        <v>0</v>
      </c>
      <c r="AE17" s="48">
        <v>0</v>
      </c>
      <c r="AF17" s="48">
        <v>3</v>
      </c>
      <c r="AG17" s="48">
        <v>5</v>
      </c>
      <c r="AH17" s="48">
        <v>211</v>
      </c>
      <c r="AI17" s="48">
        <v>2</v>
      </c>
      <c r="AJ17" s="49">
        <f>SUM(B17:AI17)</f>
        <v>453</v>
      </c>
      <c r="AL17" s="46" t="s">
        <v>209</v>
      </c>
      <c r="AM17" s="55">
        <v>0.4971028257251649</v>
      </c>
      <c r="AN17" s="55">
        <v>0.50289717427483505</v>
      </c>
      <c r="AO17" s="55">
        <v>1</v>
      </c>
    </row>
    <row r="18" spans="1:42">
      <c r="A18" s="47" t="s">
        <v>58</v>
      </c>
      <c r="B18" s="48">
        <v>4</v>
      </c>
      <c r="C18" s="48">
        <v>13</v>
      </c>
      <c r="D18" s="48">
        <v>0</v>
      </c>
      <c r="E18" s="48">
        <v>161</v>
      </c>
      <c r="F18" s="48">
        <v>8</v>
      </c>
      <c r="G18" s="48">
        <v>12</v>
      </c>
      <c r="H18" s="48">
        <v>1</v>
      </c>
      <c r="I18" s="48">
        <v>0</v>
      </c>
      <c r="J18" s="48">
        <v>2</v>
      </c>
      <c r="K18" s="48">
        <v>0</v>
      </c>
      <c r="L18" s="48">
        <v>42</v>
      </c>
      <c r="M18" s="48">
        <v>0</v>
      </c>
      <c r="N18" s="48">
        <v>0</v>
      </c>
      <c r="O18" s="48">
        <v>0</v>
      </c>
      <c r="P18" s="48">
        <v>38</v>
      </c>
      <c r="Q18" s="48">
        <v>10</v>
      </c>
      <c r="R18" s="48">
        <v>7</v>
      </c>
      <c r="S18" s="48">
        <v>14</v>
      </c>
      <c r="T18" s="48">
        <v>16</v>
      </c>
      <c r="U18" s="48">
        <v>0</v>
      </c>
      <c r="V18" s="48">
        <v>0</v>
      </c>
      <c r="W18" s="48">
        <v>0</v>
      </c>
      <c r="X18" s="48">
        <v>11</v>
      </c>
      <c r="Y18" s="48">
        <v>5</v>
      </c>
      <c r="Z18" s="48">
        <v>167</v>
      </c>
      <c r="AA18" s="48">
        <v>0</v>
      </c>
      <c r="AB18" s="48">
        <v>0</v>
      </c>
      <c r="AC18" s="48">
        <v>13</v>
      </c>
      <c r="AD18" s="48">
        <v>23</v>
      </c>
      <c r="AE18" s="48">
        <v>0</v>
      </c>
      <c r="AF18" s="48">
        <v>1</v>
      </c>
      <c r="AG18" s="48">
        <v>0</v>
      </c>
      <c r="AH18" s="48">
        <v>294</v>
      </c>
      <c r="AI18" s="48">
        <v>5122</v>
      </c>
      <c r="AJ18" s="49">
        <f>SUM(B18:AI18)</f>
        <v>5964</v>
      </c>
    </row>
    <row r="19" spans="1:42">
      <c r="A19" s="47" t="s">
        <v>218</v>
      </c>
      <c r="B19" s="48">
        <v>4</v>
      </c>
      <c r="C19" s="48">
        <v>13</v>
      </c>
      <c r="D19" s="48">
        <v>0</v>
      </c>
      <c r="E19" s="48">
        <v>526</v>
      </c>
      <c r="F19" s="48">
        <v>8</v>
      </c>
      <c r="G19" s="48">
        <v>12</v>
      </c>
      <c r="H19" s="48">
        <v>1</v>
      </c>
      <c r="I19" s="48">
        <v>0</v>
      </c>
      <c r="J19" s="48">
        <v>2</v>
      </c>
      <c r="K19" s="48">
        <v>0</v>
      </c>
      <c r="L19" s="48">
        <v>129</v>
      </c>
      <c r="M19" s="48">
        <v>65</v>
      </c>
      <c r="N19" s="48">
        <v>0</v>
      </c>
      <c r="O19" s="48">
        <v>0</v>
      </c>
      <c r="P19" s="48">
        <v>72</v>
      </c>
      <c r="Q19" s="48">
        <v>21</v>
      </c>
      <c r="R19" s="48">
        <v>7</v>
      </c>
      <c r="S19" s="48">
        <v>16</v>
      </c>
      <c r="T19" s="48">
        <v>16</v>
      </c>
      <c r="U19" s="48">
        <v>0</v>
      </c>
      <c r="V19" s="48">
        <v>0</v>
      </c>
      <c r="W19" s="48">
        <v>0</v>
      </c>
      <c r="X19" s="48">
        <v>18</v>
      </c>
      <c r="Y19" s="48">
        <v>12</v>
      </c>
      <c r="Z19" s="48">
        <v>167</v>
      </c>
      <c r="AA19" s="48">
        <v>0</v>
      </c>
      <c r="AB19" s="48">
        <v>0</v>
      </c>
      <c r="AC19" s="48">
        <v>16</v>
      </c>
      <c r="AD19" s="48">
        <v>23</v>
      </c>
      <c r="AE19" s="48">
        <v>0</v>
      </c>
      <c r="AF19" s="48">
        <v>4</v>
      </c>
      <c r="AG19" s="48">
        <v>5</v>
      </c>
      <c r="AH19" s="48">
        <v>1354</v>
      </c>
      <c r="AI19" s="48">
        <v>5139</v>
      </c>
      <c r="AJ19" s="49">
        <f>SUM(AJ16:AJ18)</f>
        <v>7630</v>
      </c>
      <c r="AL19" s="46"/>
      <c r="AM19" s="53"/>
      <c r="AN19" s="53"/>
      <c r="AO19" s="53"/>
    </row>
    <row r="20" spans="1:42">
      <c r="AJ20" s="49"/>
    </row>
    <row r="21" spans="1:42">
      <c r="A21" s="46" t="s">
        <v>219</v>
      </c>
      <c r="AJ21" s="49"/>
      <c r="AM21" s="57" t="s">
        <v>241</v>
      </c>
      <c r="AN21" s="57" t="s">
        <v>242</v>
      </c>
      <c r="AO21" s="50" t="s">
        <v>131</v>
      </c>
      <c r="AP21" s="50"/>
    </row>
    <row r="22" spans="1:42">
      <c r="A22" s="47" t="s">
        <v>220</v>
      </c>
      <c r="B22" s="48">
        <v>3</v>
      </c>
      <c r="C22" s="48">
        <v>10</v>
      </c>
      <c r="D22" s="48">
        <v>46</v>
      </c>
      <c r="E22" s="48">
        <v>106</v>
      </c>
      <c r="F22" s="48">
        <v>23</v>
      </c>
      <c r="G22" s="48">
        <v>0</v>
      </c>
      <c r="H22" s="48">
        <v>48</v>
      </c>
      <c r="I22" s="48">
        <v>0</v>
      </c>
      <c r="J22" s="48">
        <v>50</v>
      </c>
      <c r="K22" s="48">
        <v>5</v>
      </c>
      <c r="L22" s="48">
        <v>50</v>
      </c>
      <c r="M22" s="48">
        <v>11</v>
      </c>
      <c r="N22" s="48">
        <v>1</v>
      </c>
      <c r="O22" s="48">
        <v>64</v>
      </c>
      <c r="P22" s="48">
        <v>17</v>
      </c>
      <c r="Q22" s="48">
        <v>11</v>
      </c>
      <c r="R22" s="48">
        <v>1</v>
      </c>
      <c r="S22" s="48">
        <v>19</v>
      </c>
      <c r="T22" s="48">
        <v>22</v>
      </c>
      <c r="U22" s="48">
        <v>5</v>
      </c>
      <c r="V22" s="48">
        <v>4</v>
      </c>
      <c r="W22" s="48">
        <v>67</v>
      </c>
      <c r="X22" s="48">
        <v>0</v>
      </c>
      <c r="Y22" s="48">
        <v>0</v>
      </c>
      <c r="Z22" s="48">
        <v>33</v>
      </c>
      <c r="AA22" s="48">
        <v>0</v>
      </c>
      <c r="AB22" s="48">
        <v>0</v>
      </c>
      <c r="AC22" s="48">
        <v>13</v>
      </c>
      <c r="AD22" s="48">
        <v>27</v>
      </c>
      <c r="AE22" s="48">
        <v>1</v>
      </c>
      <c r="AF22" s="48">
        <v>86</v>
      </c>
      <c r="AG22" s="48">
        <v>10</v>
      </c>
      <c r="AH22" s="48">
        <v>107</v>
      </c>
      <c r="AI22" s="48">
        <v>36</v>
      </c>
      <c r="AJ22" s="49">
        <f>SUM(B22:AI22)</f>
        <v>876</v>
      </c>
      <c r="AL22" s="46" t="s">
        <v>237</v>
      </c>
      <c r="AM22" s="58">
        <v>53337</v>
      </c>
      <c r="AN22" s="58">
        <v>54503</v>
      </c>
      <c r="AO22" s="52">
        <v>107840</v>
      </c>
    </row>
    <row r="23" spans="1:42">
      <c r="A23" s="47" t="s">
        <v>243</v>
      </c>
      <c r="B23" s="48">
        <v>0</v>
      </c>
      <c r="C23" s="48">
        <v>14</v>
      </c>
      <c r="D23" s="48">
        <v>23</v>
      </c>
      <c r="E23" s="48">
        <v>13</v>
      </c>
      <c r="F23" s="48">
        <v>0</v>
      </c>
      <c r="G23" s="48">
        <v>73</v>
      </c>
      <c r="H23" s="48">
        <v>0</v>
      </c>
      <c r="I23" s="48">
        <v>0</v>
      </c>
      <c r="J23" s="48">
        <v>18</v>
      </c>
      <c r="K23" s="48">
        <v>0</v>
      </c>
      <c r="L23" s="48">
        <v>3</v>
      </c>
      <c r="M23" s="48">
        <v>10</v>
      </c>
      <c r="N23" s="48">
        <v>13</v>
      </c>
      <c r="O23" s="48">
        <v>31</v>
      </c>
      <c r="P23" s="48">
        <v>5</v>
      </c>
      <c r="Q23" s="48">
        <v>0</v>
      </c>
      <c r="R23" s="48">
        <v>6</v>
      </c>
      <c r="S23" s="48">
        <v>1</v>
      </c>
      <c r="T23" s="48">
        <v>20</v>
      </c>
      <c r="U23" s="48">
        <v>0</v>
      </c>
      <c r="V23" s="48">
        <v>0</v>
      </c>
      <c r="W23" s="48">
        <v>0</v>
      </c>
      <c r="X23" s="48">
        <v>0</v>
      </c>
      <c r="Y23" s="48">
        <v>21</v>
      </c>
      <c r="Z23" s="48">
        <v>5</v>
      </c>
      <c r="AA23" s="48">
        <v>0</v>
      </c>
      <c r="AB23" s="48">
        <v>0</v>
      </c>
      <c r="AC23" s="48">
        <v>0</v>
      </c>
      <c r="AD23" s="48">
        <v>14</v>
      </c>
      <c r="AE23" s="48">
        <v>0</v>
      </c>
      <c r="AF23" s="48">
        <v>37</v>
      </c>
      <c r="AG23" s="48">
        <v>0</v>
      </c>
      <c r="AH23" s="48">
        <v>41</v>
      </c>
      <c r="AI23" s="48">
        <v>0</v>
      </c>
      <c r="AJ23" s="49">
        <f>SUM(B23:AI23)</f>
        <v>348</v>
      </c>
      <c r="AL23" s="46"/>
      <c r="AM23" s="58"/>
      <c r="AN23" s="58"/>
      <c r="AO23" s="52"/>
    </row>
    <row r="24" spans="1:42">
      <c r="A24" s="47" t="s">
        <v>221</v>
      </c>
      <c r="B24" s="48">
        <v>0</v>
      </c>
      <c r="C24" s="48">
        <v>16</v>
      </c>
      <c r="D24" s="48">
        <v>0</v>
      </c>
      <c r="E24" s="48">
        <v>0</v>
      </c>
      <c r="F24" s="48">
        <v>0</v>
      </c>
      <c r="G24" s="48">
        <v>0</v>
      </c>
      <c r="H24" s="48">
        <v>0</v>
      </c>
      <c r="I24" s="48">
        <v>0</v>
      </c>
      <c r="J24" s="48">
        <v>0</v>
      </c>
      <c r="K24" s="48">
        <v>0</v>
      </c>
      <c r="L24" s="48">
        <v>3</v>
      </c>
      <c r="M24" s="48">
        <v>10</v>
      </c>
      <c r="N24" s="48">
        <v>1</v>
      </c>
      <c r="O24" s="48">
        <v>1</v>
      </c>
      <c r="P24" s="48">
        <v>2</v>
      </c>
      <c r="Q24" s="48">
        <v>0</v>
      </c>
      <c r="R24" s="48">
        <v>0</v>
      </c>
      <c r="S24" s="48">
        <v>20</v>
      </c>
      <c r="T24" s="48">
        <v>0</v>
      </c>
      <c r="U24" s="48">
        <v>0</v>
      </c>
      <c r="V24" s="48">
        <v>0</v>
      </c>
      <c r="W24" s="48">
        <v>0</v>
      </c>
      <c r="X24" s="48">
        <v>0</v>
      </c>
      <c r="Y24" s="48">
        <v>0</v>
      </c>
      <c r="Z24" s="48">
        <v>2</v>
      </c>
      <c r="AA24" s="48">
        <v>0</v>
      </c>
      <c r="AB24" s="48">
        <v>0</v>
      </c>
      <c r="AC24" s="48">
        <v>0</v>
      </c>
      <c r="AD24" s="48">
        <v>10</v>
      </c>
      <c r="AE24" s="48">
        <v>0</v>
      </c>
      <c r="AF24" s="48">
        <v>0</v>
      </c>
      <c r="AG24" s="48">
        <v>0</v>
      </c>
      <c r="AH24" s="48">
        <v>0</v>
      </c>
      <c r="AI24" s="48">
        <v>0</v>
      </c>
      <c r="AJ24" s="49">
        <f>SUM(B24:AI24)</f>
        <v>65</v>
      </c>
      <c r="AL24" s="46" t="s">
        <v>209</v>
      </c>
      <c r="AM24" s="58">
        <v>67600</v>
      </c>
      <c r="AN24" s="58">
        <v>47167</v>
      </c>
      <c r="AO24" s="52">
        <v>114767</v>
      </c>
    </row>
    <row r="25" spans="1:42">
      <c r="AL25" s="46" t="s">
        <v>131</v>
      </c>
      <c r="AM25" s="52">
        <v>120937</v>
      </c>
      <c r="AN25" s="52">
        <v>101670</v>
      </c>
      <c r="AO25" s="52">
        <v>222607</v>
      </c>
    </row>
    <row r="26" spans="1:42">
      <c r="A26" s="46" t="s">
        <v>125</v>
      </c>
    </row>
    <row r="27" spans="1:42">
      <c r="A27" s="59" t="s">
        <v>222</v>
      </c>
      <c r="B27" s="48">
        <v>0</v>
      </c>
      <c r="C27" s="48">
        <v>0</v>
      </c>
      <c r="D27" s="48">
        <v>0</v>
      </c>
      <c r="E27" s="48">
        <v>0</v>
      </c>
      <c r="F27" s="48">
        <v>0</v>
      </c>
      <c r="G27" s="48">
        <v>0</v>
      </c>
      <c r="H27" s="48">
        <v>0</v>
      </c>
      <c r="I27" s="48">
        <v>0</v>
      </c>
      <c r="J27" s="48">
        <v>0</v>
      </c>
      <c r="K27" s="48">
        <v>0</v>
      </c>
      <c r="L27" s="48">
        <v>0</v>
      </c>
      <c r="M27" s="48">
        <v>0</v>
      </c>
      <c r="N27" s="48">
        <v>0</v>
      </c>
      <c r="O27" s="48">
        <v>0</v>
      </c>
      <c r="P27" s="48">
        <v>0</v>
      </c>
      <c r="Q27" s="48">
        <v>0</v>
      </c>
      <c r="R27" s="48">
        <v>0</v>
      </c>
      <c r="S27" s="48">
        <v>0</v>
      </c>
      <c r="T27" s="48">
        <v>0</v>
      </c>
      <c r="U27" s="48">
        <v>0</v>
      </c>
      <c r="V27" s="48">
        <v>0</v>
      </c>
      <c r="W27" s="48">
        <v>0</v>
      </c>
      <c r="X27" s="48">
        <v>0</v>
      </c>
      <c r="Y27" s="48">
        <v>0</v>
      </c>
      <c r="Z27" s="48">
        <v>0</v>
      </c>
      <c r="AA27" s="48">
        <v>0</v>
      </c>
      <c r="AB27" s="48">
        <v>0</v>
      </c>
      <c r="AC27" s="48">
        <v>0</v>
      </c>
      <c r="AD27" s="48">
        <v>0</v>
      </c>
      <c r="AE27" s="48">
        <v>0</v>
      </c>
      <c r="AF27" s="48">
        <v>0</v>
      </c>
      <c r="AG27" s="48">
        <v>0</v>
      </c>
      <c r="AH27" s="48">
        <v>0</v>
      </c>
      <c r="AI27" s="48">
        <v>0</v>
      </c>
      <c r="AJ27" s="49">
        <f>SUM(B27:AI27)</f>
        <v>0</v>
      </c>
      <c r="AM27" s="57" t="s">
        <v>241</v>
      </c>
      <c r="AN27" s="57" t="s">
        <v>242</v>
      </c>
      <c r="AO27" s="50" t="s">
        <v>131</v>
      </c>
    </row>
    <row r="28" spans="1:42">
      <c r="A28" s="59" t="s">
        <v>223</v>
      </c>
      <c r="B28" s="48">
        <v>0</v>
      </c>
      <c r="C28" s="48">
        <v>0</v>
      </c>
      <c r="D28" s="48">
        <v>1</v>
      </c>
      <c r="E28" s="48">
        <v>4</v>
      </c>
      <c r="F28" s="48">
        <v>0</v>
      </c>
      <c r="G28" s="48">
        <v>0</v>
      </c>
      <c r="H28" s="48">
        <v>0</v>
      </c>
      <c r="I28" s="48">
        <v>0</v>
      </c>
      <c r="J28" s="48">
        <v>0</v>
      </c>
      <c r="K28" s="48">
        <v>0</v>
      </c>
      <c r="L28" s="48">
        <v>8</v>
      </c>
      <c r="M28" s="48">
        <v>20</v>
      </c>
      <c r="N28" s="48">
        <v>0</v>
      </c>
      <c r="O28" s="48">
        <v>0</v>
      </c>
      <c r="P28" s="48">
        <v>41</v>
      </c>
      <c r="Q28" s="48">
        <v>0</v>
      </c>
      <c r="R28" s="48">
        <v>0</v>
      </c>
      <c r="S28" s="48">
        <v>0</v>
      </c>
      <c r="T28" s="48">
        <v>0</v>
      </c>
      <c r="U28" s="48">
        <v>6</v>
      </c>
      <c r="V28" s="48">
        <v>0</v>
      </c>
      <c r="W28" s="48">
        <v>0</v>
      </c>
      <c r="X28" s="48">
        <v>0</v>
      </c>
      <c r="Y28" s="48">
        <v>0</v>
      </c>
      <c r="Z28" s="48">
        <v>4</v>
      </c>
      <c r="AA28" s="48">
        <v>0</v>
      </c>
      <c r="AB28" s="48">
        <v>0</v>
      </c>
      <c r="AC28" s="48">
        <v>0</v>
      </c>
      <c r="AD28" s="48">
        <v>0</v>
      </c>
      <c r="AE28" s="48">
        <v>0</v>
      </c>
      <c r="AF28" s="48">
        <v>0</v>
      </c>
      <c r="AG28" s="48">
        <v>0</v>
      </c>
      <c r="AH28" s="48">
        <v>0</v>
      </c>
      <c r="AI28" s="48">
        <v>0</v>
      </c>
      <c r="AJ28" s="49">
        <f>SUM(B28:AI28)</f>
        <v>84</v>
      </c>
      <c r="AL28" s="46" t="s">
        <v>236</v>
      </c>
      <c r="AM28" s="58">
        <v>48524</v>
      </c>
      <c r="AN28" s="58">
        <v>35328</v>
      </c>
      <c r="AO28" s="52">
        <v>83852</v>
      </c>
    </row>
    <row r="29" spans="1:42">
      <c r="A29" s="59" t="s">
        <v>224</v>
      </c>
      <c r="B29" s="63">
        <v>0</v>
      </c>
      <c r="C29" s="63">
        <v>0</v>
      </c>
      <c r="D29" s="63">
        <v>0.15</v>
      </c>
      <c r="E29" s="63">
        <v>0.88</v>
      </c>
      <c r="F29" s="63">
        <v>0.1</v>
      </c>
      <c r="G29" s="63">
        <v>0</v>
      </c>
      <c r="H29" s="63">
        <v>0</v>
      </c>
      <c r="I29" s="63">
        <v>0</v>
      </c>
      <c r="J29" s="63">
        <v>1</v>
      </c>
      <c r="K29" s="63">
        <v>0.1</v>
      </c>
      <c r="L29" s="63">
        <v>0.7</v>
      </c>
      <c r="M29" s="63">
        <v>0</v>
      </c>
      <c r="N29" s="63">
        <v>1.87</v>
      </c>
      <c r="O29" s="63">
        <v>0.3</v>
      </c>
      <c r="P29" s="63">
        <v>0.42</v>
      </c>
      <c r="Q29" s="63">
        <v>0.21</v>
      </c>
      <c r="R29" s="63">
        <v>0.3</v>
      </c>
      <c r="S29" s="63">
        <v>0.61</v>
      </c>
      <c r="T29" s="63">
        <v>0.52600000000000002</v>
      </c>
      <c r="U29" s="63">
        <v>0.7</v>
      </c>
      <c r="V29" s="63">
        <v>0.31</v>
      </c>
      <c r="W29" s="63">
        <v>0</v>
      </c>
      <c r="X29" s="63">
        <v>0.11380000000000001</v>
      </c>
      <c r="Y29" s="63">
        <v>3.7999999999999999E-2</v>
      </c>
      <c r="Z29" s="63">
        <v>0.7</v>
      </c>
      <c r="AA29" s="63">
        <v>0.25</v>
      </c>
      <c r="AB29" s="63">
        <v>0.16</v>
      </c>
      <c r="AC29" s="63">
        <v>0.02</v>
      </c>
      <c r="AD29" s="63">
        <v>0.52</v>
      </c>
      <c r="AE29" s="63">
        <v>0.56000000000000005</v>
      </c>
      <c r="AF29" s="63">
        <v>0.3</v>
      </c>
      <c r="AG29" s="63">
        <v>0</v>
      </c>
      <c r="AH29" s="63">
        <v>6.8530917684127612E-2</v>
      </c>
      <c r="AI29" s="63">
        <v>2.2339897401952671E-3</v>
      </c>
      <c r="AJ29" s="65">
        <f>SUMPRODUCT(B29:AI29,B10:AI10)/AJ10</f>
        <v>0.26861998847204682</v>
      </c>
      <c r="AL29" s="46" t="s">
        <v>43</v>
      </c>
      <c r="AM29" s="58">
        <v>72413</v>
      </c>
      <c r="AN29" s="58">
        <v>66342</v>
      </c>
      <c r="AO29" s="52">
        <v>138755</v>
      </c>
    </row>
    <row r="30" spans="1:42">
      <c r="A30" s="59" t="s">
        <v>225</v>
      </c>
      <c r="B30" s="63">
        <v>0</v>
      </c>
      <c r="C30" s="63">
        <v>0</v>
      </c>
      <c r="D30" s="63">
        <v>0.16</v>
      </c>
      <c r="E30" s="63">
        <v>0.74</v>
      </c>
      <c r="F30" s="63">
        <v>0.27</v>
      </c>
      <c r="G30" s="63">
        <v>0</v>
      </c>
      <c r="H30" s="63">
        <v>0</v>
      </c>
      <c r="I30" s="63">
        <v>0</v>
      </c>
      <c r="J30" s="63">
        <v>0.46</v>
      </c>
      <c r="K30" s="63">
        <v>0</v>
      </c>
      <c r="L30" s="63">
        <v>0.18</v>
      </c>
      <c r="M30" s="63">
        <v>0</v>
      </c>
      <c r="N30" s="63">
        <v>0.56559999999999999</v>
      </c>
      <c r="O30" s="63">
        <v>0.98</v>
      </c>
      <c r="P30" s="63">
        <v>0.32</v>
      </c>
      <c r="Q30" s="63">
        <v>0.02</v>
      </c>
      <c r="R30" s="63">
        <v>0</v>
      </c>
      <c r="S30" s="63">
        <v>6.4000000000000001E-2</v>
      </c>
      <c r="T30" s="63">
        <v>1.4999999999999999E-2</v>
      </c>
      <c r="U30" s="63">
        <v>0.01</v>
      </c>
      <c r="V30" s="63">
        <v>0.68</v>
      </c>
      <c r="W30" s="63">
        <v>0</v>
      </c>
      <c r="X30" s="63">
        <v>0</v>
      </c>
      <c r="Y30" s="63">
        <v>0</v>
      </c>
      <c r="Z30" s="63">
        <v>0.55000000000000004</v>
      </c>
      <c r="AA30" s="63">
        <v>0.25</v>
      </c>
      <c r="AB30" s="63">
        <v>0.16</v>
      </c>
      <c r="AC30" s="63">
        <v>0.1</v>
      </c>
      <c r="AD30" s="63">
        <v>0.51</v>
      </c>
      <c r="AE30" s="63">
        <v>0.6</v>
      </c>
      <c r="AF30" s="63">
        <v>0.8</v>
      </c>
      <c r="AG30" s="63">
        <v>0</v>
      </c>
      <c r="AH30" s="63">
        <v>0.14134263047422535</v>
      </c>
      <c r="AI30" s="63">
        <v>0</v>
      </c>
      <c r="AJ30" s="65">
        <f>SUMPRODUCT(B30:AI30,B3:AI3)/AJ3</f>
        <v>0.40180823461263765</v>
      </c>
      <c r="AL30" s="46" t="s">
        <v>131</v>
      </c>
      <c r="AM30" s="52">
        <v>120937</v>
      </c>
      <c r="AN30" s="52">
        <v>101670</v>
      </c>
      <c r="AO30" s="52">
        <v>222607</v>
      </c>
    </row>
    <row r="32" spans="1:42">
      <c r="A32" s="60" t="s">
        <v>226</v>
      </c>
      <c r="AL32" s="61" t="s">
        <v>241</v>
      </c>
      <c r="AN32" s="61"/>
    </row>
    <row r="33" spans="1:41">
      <c r="A33" s="59" t="s">
        <v>227</v>
      </c>
      <c r="B33" s="48">
        <v>0</v>
      </c>
      <c r="C33" s="48">
        <v>0</v>
      </c>
      <c r="D33" s="48">
        <v>8</v>
      </c>
      <c r="E33" s="48">
        <v>800</v>
      </c>
      <c r="F33" s="48">
        <v>0</v>
      </c>
      <c r="G33" s="48">
        <v>2637</v>
      </c>
      <c r="H33" s="48">
        <v>0</v>
      </c>
      <c r="I33" s="48">
        <v>0</v>
      </c>
      <c r="J33" s="48">
        <v>66</v>
      </c>
      <c r="K33" s="48">
        <v>252</v>
      </c>
      <c r="L33" s="48">
        <v>330</v>
      </c>
      <c r="M33" s="48">
        <v>0</v>
      </c>
      <c r="N33" s="48">
        <v>47</v>
      </c>
      <c r="O33" s="48">
        <v>100</v>
      </c>
      <c r="P33" s="48">
        <v>910</v>
      </c>
      <c r="Q33" s="48">
        <v>440</v>
      </c>
      <c r="R33" s="48">
        <v>23</v>
      </c>
      <c r="S33" s="48">
        <v>274</v>
      </c>
      <c r="T33" s="48">
        <v>1200</v>
      </c>
      <c r="U33" s="48">
        <v>3</v>
      </c>
      <c r="V33" s="48">
        <v>18</v>
      </c>
      <c r="W33" s="48">
        <v>230</v>
      </c>
      <c r="X33" s="48">
        <v>0</v>
      </c>
      <c r="Y33" s="48">
        <v>0</v>
      </c>
      <c r="Z33" s="48">
        <v>206</v>
      </c>
      <c r="AA33" s="48">
        <v>22</v>
      </c>
      <c r="AB33" s="48">
        <v>0</v>
      </c>
      <c r="AC33" s="48">
        <v>130</v>
      </c>
      <c r="AD33" s="48">
        <v>162</v>
      </c>
      <c r="AE33" s="48">
        <v>10</v>
      </c>
      <c r="AF33" s="48">
        <v>70</v>
      </c>
      <c r="AG33" s="48">
        <v>0</v>
      </c>
      <c r="AH33" s="48">
        <v>2928</v>
      </c>
      <c r="AI33" s="48">
        <v>0</v>
      </c>
      <c r="AJ33" s="49">
        <f>SUM(B33:AI33)</f>
        <v>10866</v>
      </c>
      <c r="AM33" s="57" t="s">
        <v>236</v>
      </c>
      <c r="AN33" s="57" t="s">
        <v>43</v>
      </c>
      <c r="AO33" s="50" t="s">
        <v>131</v>
      </c>
    </row>
    <row r="34" spans="1:41">
      <c r="A34" s="59" t="s">
        <v>228</v>
      </c>
      <c r="B34" s="48">
        <v>75</v>
      </c>
      <c r="C34" s="48">
        <v>0</v>
      </c>
      <c r="D34" s="48">
        <v>0</v>
      </c>
      <c r="E34" s="48">
        <v>127</v>
      </c>
      <c r="F34" s="48">
        <v>72</v>
      </c>
      <c r="G34" s="48">
        <v>0</v>
      </c>
      <c r="H34" s="48">
        <v>0</v>
      </c>
      <c r="I34" s="48">
        <v>0</v>
      </c>
      <c r="J34" s="48">
        <v>93</v>
      </c>
      <c r="K34" s="48">
        <v>0</v>
      </c>
      <c r="L34" s="48">
        <v>0</v>
      </c>
      <c r="M34" s="48">
        <v>0</v>
      </c>
      <c r="N34" s="48">
        <v>3</v>
      </c>
      <c r="O34" s="48">
        <v>0</v>
      </c>
      <c r="P34" s="48">
        <v>44</v>
      </c>
      <c r="Q34" s="48">
        <v>0</v>
      </c>
      <c r="R34" s="48">
        <v>0</v>
      </c>
      <c r="S34" s="48">
        <v>0</v>
      </c>
      <c r="T34" s="48">
        <v>0</v>
      </c>
      <c r="U34" s="48">
        <v>4</v>
      </c>
      <c r="V34" s="48">
        <v>45</v>
      </c>
      <c r="W34" s="48">
        <v>0</v>
      </c>
      <c r="X34" s="48">
        <v>140</v>
      </c>
      <c r="Y34" s="48">
        <v>0</v>
      </c>
      <c r="Z34" s="48">
        <v>0</v>
      </c>
      <c r="AA34" s="48">
        <v>8</v>
      </c>
      <c r="AB34" s="48">
        <v>3</v>
      </c>
      <c r="AC34" s="48">
        <v>21</v>
      </c>
      <c r="AD34" s="48">
        <v>84</v>
      </c>
      <c r="AE34" s="48">
        <v>0</v>
      </c>
      <c r="AF34" s="48">
        <v>0</v>
      </c>
      <c r="AG34" s="48">
        <v>0</v>
      </c>
      <c r="AH34" s="48">
        <v>0.5</v>
      </c>
      <c r="AI34" s="48">
        <v>0</v>
      </c>
      <c r="AJ34" s="49">
        <f>SUM(B34:AI34)</f>
        <v>719.5</v>
      </c>
      <c r="AL34" s="46" t="s">
        <v>237</v>
      </c>
      <c r="AM34" s="58">
        <v>14533</v>
      </c>
      <c r="AN34" s="58">
        <v>38804</v>
      </c>
      <c r="AO34" s="52">
        <v>53337</v>
      </c>
    </row>
    <row r="35" spans="1:41">
      <c r="A35" s="59" t="s">
        <v>131</v>
      </c>
      <c r="B35" s="56">
        <v>75</v>
      </c>
      <c r="C35" s="56">
        <v>0</v>
      </c>
      <c r="D35" s="56">
        <v>8</v>
      </c>
      <c r="E35" s="56">
        <v>927</v>
      </c>
      <c r="F35" s="56">
        <v>72</v>
      </c>
      <c r="G35" s="56">
        <v>2637</v>
      </c>
      <c r="H35" s="56">
        <v>0</v>
      </c>
      <c r="I35" s="56">
        <v>0</v>
      </c>
      <c r="J35" s="56">
        <v>159</v>
      </c>
      <c r="K35" s="56">
        <v>252</v>
      </c>
      <c r="L35" s="56">
        <v>330</v>
      </c>
      <c r="M35" s="56">
        <v>0</v>
      </c>
      <c r="N35" s="56">
        <v>50</v>
      </c>
      <c r="O35" s="56">
        <v>100</v>
      </c>
      <c r="P35" s="56">
        <v>954</v>
      </c>
      <c r="Q35" s="56">
        <v>440</v>
      </c>
      <c r="R35" s="56">
        <v>23</v>
      </c>
      <c r="S35" s="56">
        <v>274</v>
      </c>
      <c r="T35" s="56">
        <v>1200</v>
      </c>
      <c r="U35" s="56">
        <v>7</v>
      </c>
      <c r="V35" s="56">
        <v>63</v>
      </c>
      <c r="W35" s="56">
        <v>230</v>
      </c>
      <c r="X35" s="56">
        <v>140</v>
      </c>
      <c r="Y35" s="56">
        <v>0</v>
      </c>
      <c r="Z35" s="56">
        <v>206</v>
      </c>
      <c r="AA35" s="56">
        <v>30</v>
      </c>
      <c r="AB35" s="56">
        <v>3</v>
      </c>
      <c r="AC35" s="56">
        <v>151</v>
      </c>
      <c r="AD35" s="56">
        <v>246</v>
      </c>
      <c r="AE35" s="56">
        <v>10</v>
      </c>
      <c r="AF35" s="56">
        <v>70</v>
      </c>
      <c r="AG35" s="56">
        <v>0</v>
      </c>
      <c r="AH35" s="56">
        <v>2928.5</v>
      </c>
      <c r="AI35" s="56">
        <v>0</v>
      </c>
      <c r="AJ35" s="62">
        <f>AJ33+AJ34</f>
        <v>11585.5</v>
      </c>
      <c r="AL35" s="46" t="s">
        <v>209</v>
      </c>
      <c r="AM35" s="58">
        <v>33991</v>
      </c>
      <c r="AN35" s="58">
        <v>33609</v>
      </c>
      <c r="AO35" s="52">
        <v>67600</v>
      </c>
    </row>
    <row r="36" spans="1:41">
      <c r="AL36" s="46" t="s">
        <v>131</v>
      </c>
      <c r="AM36" s="52">
        <v>48524</v>
      </c>
      <c r="AN36" s="52">
        <v>72413</v>
      </c>
      <c r="AO36" s="52">
        <v>120937</v>
      </c>
    </row>
    <row r="37" spans="1:41">
      <c r="A37" s="60" t="s">
        <v>238</v>
      </c>
    </row>
    <row r="38" spans="1:41">
      <c r="A38" s="59" t="s">
        <v>239</v>
      </c>
      <c r="B38" s="45">
        <v>0</v>
      </c>
      <c r="C38" s="45">
        <v>0</v>
      </c>
      <c r="D38" s="45">
        <v>1</v>
      </c>
      <c r="E38" s="45">
        <v>0</v>
      </c>
      <c r="F38" s="45">
        <v>0</v>
      </c>
      <c r="G38" s="45">
        <v>1</v>
      </c>
      <c r="H38" s="45">
        <v>1</v>
      </c>
      <c r="I38" s="45">
        <v>1</v>
      </c>
      <c r="J38" s="45">
        <v>1</v>
      </c>
      <c r="K38" s="45">
        <v>0</v>
      </c>
      <c r="L38" s="45">
        <v>1</v>
      </c>
      <c r="M38" s="45">
        <v>1</v>
      </c>
      <c r="N38" s="45">
        <v>1</v>
      </c>
      <c r="O38" s="45">
        <v>1</v>
      </c>
      <c r="P38" s="45">
        <v>1</v>
      </c>
      <c r="Q38" s="45">
        <v>1</v>
      </c>
      <c r="R38" s="45">
        <v>1</v>
      </c>
      <c r="S38" s="45">
        <v>1</v>
      </c>
      <c r="T38" s="45">
        <v>0</v>
      </c>
      <c r="U38" s="45">
        <v>1</v>
      </c>
      <c r="V38" s="45">
        <v>1</v>
      </c>
      <c r="W38" s="45">
        <v>1</v>
      </c>
      <c r="X38" s="45">
        <v>1</v>
      </c>
      <c r="Y38" s="45">
        <v>1</v>
      </c>
      <c r="Z38" s="45">
        <v>1</v>
      </c>
      <c r="AA38" s="45">
        <v>1</v>
      </c>
      <c r="AB38" s="45">
        <v>1</v>
      </c>
      <c r="AC38" s="45">
        <v>1</v>
      </c>
      <c r="AD38" s="45">
        <v>1</v>
      </c>
      <c r="AE38" s="45">
        <v>1</v>
      </c>
      <c r="AF38" s="45">
        <v>1</v>
      </c>
      <c r="AG38" s="45">
        <v>1</v>
      </c>
      <c r="AH38" s="45">
        <v>0</v>
      </c>
      <c r="AI38" s="45">
        <v>0</v>
      </c>
      <c r="AJ38" s="49">
        <f>SUM(B38:AI38)</f>
        <v>26</v>
      </c>
      <c r="AL38" s="61" t="s">
        <v>242</v>
      </c>
      <c r="AN38" s="61"/>
    </row>
    <row r="39" spans="1:41">
      <c r="A39" s="59" t="s">
        <v>240</v>
      </c>
      <c r="B39" s="45">
        <v>1</v>
      </c>
      <c r="C39" s="45">
        <v>1</v>
      </c>
      <c r="E39" s="45">
        <v>1</v>
      </c>
      <c r="F39" s="45">
        <v>1</v>
      </c>
      <c r="G39" s="45">
        <v>0</v>
      </c>
      <c r="H39" s="45">
        <v>0</v>
      </c>
      <c r="I39" s="45">
        <v>0</v>
      </c>
      <c r="J39" s="45">
        <v>0</v>
      </c>
      <c r="K39" s="45">
        <v>1</v>
      </c>
      <c r="L39" s="45">
        <v>0</v>
      </c>
      <c r="M39" s="45">
        <v>0</v>
      </c>
      <c r="N39" s="45">
        <v>0</v>
      </c>
      <c r="O39" s="45">
        <v>0</v>
      </c>
      <c r="P39" s="45">
        <v>0</v>
      </c>
      <c r="Q39" s="45">
        <v>0</v>
      </c>
      <c r="R39" s="45">
        <v>0</v>
      </c>
      <c r="S39" s="45">
        <v>0</v>
      </c>
      <c r="T39" s="45">
        <v>1</v>
      </c>
      <c r="U39" s="45">
        <v>0</v>
      </c>
      <c r="V39" s="45">
        <v>0</v>
      </c>
      <c r="W39" s="45">
        <v>0</v>
      </c>
      <c r="X39" s="45">
        <v>0</v>
      </c>
      <c r="Y39" s="45">
        <v>0</v>
      </c>
      <c r="Z39" s="45">
        <v>0</v>
      </c>
      <c r="AA39" s="45">
        <v>0</v>
      </c>
      <c r="AB39" s="45">
        <v>0</v>
      </c>
      <c r="AC39" s="45">
        <v>0</v>
      </c>
      <c r="AD39" s="45">
        <v>0</v>
      </c>
      <c r="AE39" s="45">
        <v>0</v>
      </c>
      <c r="AF39" s="45">
        <v>0</v>
      </c>
      <c r="AG39" s="45">
        <v>0</v>
      </c>
      <c r="AH39" s="45">
        <v>1</v>
      </c>
      <c r="AI39" s="45">
        <v>1</v>
      </c>
      <c r="AJ39" s="49">
        <f>SUM(B39:AI39)</f>
        <v>8</v>
      </c>
      <c r="AM39" s="57" t="s">
        <v>236</v>
      </c>
      <c r="AN39" s="57" t="s">
        <v>43</v>
      </c>
      <c r="AO39" s="50" t="s">
        <v>131</v>
      </c>
    </row>
    <row r="40" spans="1:41">
      <c r="AL40" s="46" t="s">
        <v>237</v>
      </c>
      <c r="AM40" s="58">
        <v>12268</v>
      </c>
      <c r="AN40" s="58">
        <v>42235</v>
      </c>
      <c r="AO40" s="52">
        <v>54503</v>
      </c>
    </row>
    <row r="41" spans="1:41">
      <c r="A41" s="60" t="s">
        <v>229</v>
      </c>
      <c r="AL41" s="46" t="s">
        <v>209</v>
      </c>
      <c r="AM41" s="58">
        <v>23060</v>
      </c>
      <c r="AN41" s="58">
        <v>24107</v>
      </c>
      <c r="AO41" s="52">
        <v>47167</v>
      </c>
    </row>
    <row r="42" spans="1:41">
      <c r="A42" s="59" t="s">
        <v>230</v>
      </c>
      <c r="AL42" s="46" t="s">
        <v>131</v>
      </c>
      <c r="AM42" s="52">
        <v>35328</v>
      </c>
      <c r="AN42" s="52">
        <v>66342</v>
      </c>
      <c r="AO42" s="52">
        <v>101670</v>
      </c>
    </row>
    <row r="43" spans="1:41">
      <c r="A43" s="59" t="s">
        <v>231</v>
      </c>
    </row>
    <row r="44" spans="1:41">
      <c r="A44" s="59" t="s">
        <v>55</v>
      </c>
      <c r="AL44" s="61" t="s">
        <v>241</v>
      </c>
      <c r="AN44" s="61"/>
    </row>
    <row r="45" spans="1:41">
      <c r="A45" s="59" t="s">
        <v>232</v>
      </c>
      <c r="AM45" s="57" t="s">
        <v>236</v>
      </c>
      <c r="AN45" s="57" t="s">
        <v>43</v>
      </c>
      <c r="AO45" s="50" t="s">
        <v>131</v>
      </c>
    </row>
    <row r="46" spans="1:41">
      <c r="A46" s="59" t="s">
        <v>233</v>
      </c>
      <c r="AL46" s="46" t="s">
        <v>237</v>
      </c>
      <c r="AM46" s="63">
        <v>0.12017000587082531</v>
      </c>
      <c r="AN46" s="63">
        <v>0.32086127487865584</v>
      </c>
      <c r="AO46" s="63">
        <v>0.44103128074948111</v>
      </c>
    </row>
    <row r="47" spans="1:41">
      <c r="A47" s="59" t="s">
        <v>222</v>
      </c>
      <c r="AL47" s="46" t="s">
        <v>209</v>
      </c>
      <c r="AM47" s="63">
        <v>0.28106369432018324</v>
      </c>
      <c r="AN47" s="63">
        <v>0.27790502493033564</v>
      </c>
      <c r="AO47" s="63">
        <v>0.55896871925051883</v>
      </c>
    </row>
    <row r="48" spans="1:41">
      <c r="A48" s="59" t="s">
        <v>223</v>
      </c>
      <c r="AL48" s="46" t="s">
        <v>131</v>
      </c>
      <c r="AM48" s="63">
        <v>0.40123370019100857</v>
      </c>
      <c r="AN48" s="63">
        <v>0.59876629980899143</v>
      </c>
      <c r="AO48" s="63">
        <v>1</v>
      </c>
    </row>
    <row r="49" spans="1:41">
      <c r="A49" s="59" t="s">
        <v>234</v>
      </c>
    </row>
    <row r="50" spans="1:41">
      <c r="A50" s="59" t="s">
        <v>235</v>
      </c>
      <c r="AL50" s="61" t="s">
        <v>242</v>
      </c>
      <c r="AN50" s="61"/>
    </row>
    <row r="51" spans="1:41">
      <c r="A51" s="59"/>
      <c r="AM51" s="57" t="s">
        <v>236</v>
      </c>
      <c r="AN51" s="57" t="s">
        <v>43</v>
      </c>
      <c r="AO51" s="50" t="s">
        <v>131</v>
      </c>
    </row>
    <row r="52" spans="1:41">
      <c r="A52" s="59"/>
      <c r="AL52" s="46" t="s">
        <v>237</v>
      </c>
      <c r="AM52" s="63">
        <v>0.12066489623291039</v>
      </c>
      <c r="AN52" s="63">
        <v>0.41541260942264185</v>
      </c>
      <c r="AO52" s="63">
        <v>0.53607750565555223</v>
      </c>
    </row>
    <row r="53" spans="1:41">
      <c r="A53" s="59"/>
      <c r="AL53" s="46" t="s">
        <v>209</v>
      </c>
      <c r="AM53" s="63">
        <v>0.22681223566440445</v>
      </c>
      <c r="AN53" s="63">
        <v>0.23711025868004329</v>
      </c>
      <c r="AO53" s="63">
        <v>0.46392249434444771</v>
      </c>
    </row>
    <row r="54" spans="1:41">
      <c r="A54" s="59"/>
      <c r="AL54" s="46" t="s">
        <v>131</v>
      </c>
      <c r="AM54" s="63">
        <v>0.34747713189731483</v>
      </c>
      <c r="AN54" s="63">
        <v>0.65252286810268512</v>
      </c>
      <c r="AO54" s="63">
        <v>1</v>
      </c>
    </row>
    <row r="55" spans="1:41">
      <c r="A55" s="59"/>
    </row>
    <row r="56" spans="1:41">
      <c r="A56" s="59"/>
    </row>
    <row r="57" spans="1:41">
      <c r="A57" s="59"/>
      <c r="C57" s="46" t="s">
        <v>207</v>
      </c>
      <c r="J57" s="46" t="s">
        <v>212</v>
      </c>
    </row>
    <row r="58" spans="1:41" ht="38.25">
      <c r="C58" s="47" t="s">
        <v>208</v>
      </c>
      <c r="D58" s="47" t="s">
        <v>209</v>
      </c>
      <c r="E58" s="47" t="s">
        <v>131</v>
      </c>
      <c r="F58" s="47" t="s">
        <v>210</v>
      </c>
      <c r="G58" s="47" t="s">
        <v>211</v>
      </c>
      <c r="J58" s="47" t="s">
        <v>213</v>
      </c>
      <c r="K58" s="47" t="s">
        <v>214</v>
      </c>
      <c r="L58" s="47" t="s">
        <v>215</v>
      </c>
      <c r="M58" s="47" t="s">
        <v>216</v>
      </c>
      <c r="O58" s="46" t="s">
        <v>217</v>
      </c>
      <c r="P58" s="47" t="s">
        <v>56</v>
      </c>
      <c r="Q58" s="47" t="s">
        <v>57</v>
      </c>
      <c r="R58" s="47" t="s">
        <v>58</v>
      </c>
      <c r="S58" s="47" t="s">
        <v>218</v>
      </c>
      <c r="U58" s="46" t="s">
        <v>219</v>
      </c>
      <c r="V58" s="47" t="s">
        <v>220</v>
      </c>
      <c r="W58" s="47" t="s">
        <v>243</v>
      </c>
      <c r="X58" s="47" t="s">
        <v>221</v>
      </c>
      <c r="Z58" s="46" t="s">
        <v>125</v>
      </c>
      <c r="AA58" s="59" t="s">
        <v>222</v>
      </c>
      <c r="AB58" s="59" t="s">
        <v>223</v>
      </c>
      <c r="AC58" s="59" t="s">
        <v>224</v>
      </c>
      <c r="AD58" s="59" t="s">
        <v>225</v>
      </c>
      <c r="AF58" s="60" t="s">
        <v>226</v>
      </c>
      <c r="AG58" s="59" t="s">
        <v>227</v>
      </c>
      <c r="AH58" s="59" t="s">
        <v>228</v>
      </c>
      <c r="AI58" s="59" t="s">
        <v>131</v>
      </c>
      <c r="AK58" s="60" t="s">
        <v>238</v>
      </c>
      <c r="AL58" s="59" t="s">
        <v>244</v>
      </c>
      <c r="AM58" s="59"/>
    </row>
    <row r="59" spans="1:41">
      <c r="A59" s="59"/>
    </row>
    <row r="60" spans="1:41">
      <c r="A60" s="45" t="s">
        <v>198</v>
      </c>
      <c r="C60" s="48">
        <v>89</v>
      </c>
      <c r="D60" s="48">
        <v>454</v>
      </c>
      <c r="E60" s="48">
        <v>543</v>
      </c>
      <c r="F60" s="63">
        <v>0.16390423572744015</v>
      </c>
      <c r="G60" s="63">
        <v>0.83609576427255983</v>
      </c>
      <c r="J60" s="48">
        <v>356</v>
      </c>
      <c r="K60" s="48">
        <v>187</v>
      </c>
      <c r="L60" s="63">
        <v>0.65561694290976058</v>
      </c>
      <c r="M60" s="63">
        <v>0.34438305709023942</v>
      </c>
      <c r="P60" s="48">
        <v>0</v>
      </c>
      <c r="Q60" s="48">
        <v>0</v>
      </c>
      <c r="R60" s="48">
        <v>4</v>
      </c>
      <c r="S60" s="48">
        <v>4</v>
      </c>
      <c r="V60" s="48">
        <v>3</v>
      </c>
      <c r="W60" s="48">
        <v>0</v>
      </c>
      <c r="X60" s="48">
        <v>0</v>
      </c>
      <c r="AA60" s="48">
        <v>0</v>
      </c>
      <c r="AB60" s="48">
        <v>0</v>
      </c>
      <c r="AC60" s="63">
        <v>0</v>
      </c>
      <c r="AD60" s="63">
        <v>0</v>
      </c>
      <c r="AG60" s="48">
        <v>0</v>
      </c>
      <c r="AH60" s="48">
        <v>75</v>
      </c>
      <c r="AI60" s="56">
        <v>75</v>
      </c>
      <c r="AL60" s="45" t="s">
        <v>245</v>
      </c>
    </row>
    <row r="61" spans="1:41">
      <c r="A61" s="45" t="s">
        <v>199</v>
      </c>
      <c r="C61" s="48">
        <v>1438</v>
      </c>
      <c r="D61" s="48">
        <v>237</v>
      </c>
      <c r="E61" s="48">
        <v>1675</v>
      </c>
      <c r="F61" s="63">
        <v>0.85850746268656719</v>
      </c>
      <c r="G61" s="63">
        <v>0.14149253731343284</v>
      </c>
      <c r="J61" s="48">
        <v>1134</v>
      </c>
      <c r="K61" s="48">
        <v>541</v>
      </c>
      <c r="L61" s="63">
        <v>0.67701492537313435</v>
      </c>
      <c r="M61" s="63">
        <v>0.32298507462686565</v>
      </c>
      <c r="P61" s="48">
        <v>0</v>
      </c>
      <c r="Q61" s="48">
        <v>0</v>
      </c>
      <c r="R61" s="48">
        <v>13</v>
      </c>
      <c r="S61" s="48">
        <v>13</v>
      </c>
      <c r="V61" s="48">
        <v>10</v>
      </c>
      <c r="W61" s="48">
        <v>14</v>
      </c>
      <c r="X61" s="48">
        <v>16</v>
      </c>
      <c r="AA61" s="48">
        <v>0</v>
      </c>
      <c r="AB61" s="48">
        <v>0</v>
      </c>
      <c r="AC61" s="63">
        <v>0</v>
      </c>
      <c r="AD61" s="63">
        <v>0</v>
      </c>
      <c r="AG61" s="48">
        <v>0</v>
      </c>
      <c r="AH61" s="48">
        <v>0</v>
      </c>
      <c r="AI61" s="56">
        <v>0</v>
      </c>
      <c r="AL61" s="45" t="s">
        <v>245</v>
      </c>
    </row>
    <row r="62" spans="1:41">
      <c r="A62" s="45" t="s">
        <v>163</v>
      </c>
      <c r="C62" s="48">
        <v>49</v>
      </c>
      <c r="D62" s="48">
        <v>279</v>
      </c>
      <c r="E62" s="48">
        <v>328</v>
      </c>
      <c r="F62" s="63">
        <v>0.14939024390243902</v>
      </c>
      <c r="G62" s="63">
        <v>0.85060975609756095</v>
      </c>
      <c r="J62" s="48">
        <v>320</v>
      </c>
      <c r="K62" s="48">
        <v>8</v>
      </c>
      <c r="L62" s="63">
        <v>0.97560975609756095</v>
      </c>
      <c r="M62" s="63">
        <v>2.4390243902439025E-2</v>
      </c>
      <c r="P62" s="48">
        <v>0</v>
      </c>
      <c r="Q62" s="48">
        <v>0</v>
      </c>
      <c r="R62" s="48">
        <v>0</v>
      </c>
      <c r="S62" s="48">
        <v>0</v>
      </c>
      <c r="V62" s="48">
        <v>46</v>
      </c>
      <c r="W62" s="48">
        <v>23</v>
      </c>
      <c r="X62" s="48">
        <v>0</v>
      </c>
      <c r="AA62" s="48">
        <v>0</v>
      </c>
      <c r="AB62" s="48">
        <v>1</v>
      </c>
      <c r="AC62" s="63">
        <v>0.15</v>
      </c>
      <c r="AD62" s="63">
        <v>0.16</v>
      </c>
      <c r="AG62" s="48">
        <v>8</v>
      </c>
      <c r="AH62" s="48">
        <v>0</v>
      </c>
      <c r="AI62" s="56">
        <v>8</v>
      </c>
      <c r="AL62" s="45" t="s">
        <v>246</v>
      </c>
    </row>
    <row r="63" spans="1:41">
      <c r="A63" s="45" t="s">
        <v>164</v>
      </c>
      <c r="C63" s="48">
        <v>13242</v>
      </c>
      <c r="D63" s="48">
        <v>7442</v>
      </c>
      <c r="E63" s="48">
        <v>20684</v>
      </c>
      <c r="F63" s="63">
        <v>0.64020498936375947</v>
      </c>
      <c r="G63" s="63">
        <v>0.35979501063624059</v>
      </c>
      <c r="J63" s="48">
        <v>7554</v>
      </c>
      <c r="K63" s="48">
        <v>13130</v>
      </c>
      <c r="L63" s="63">
        <v>0.36520982401856505</v>
      </c>
      <c r="M63" s="63">
        <v>0.63479017598143495</v>
      </c>
      <c r="P63" s="48">
        <v>247</v>
      </c>
      <c r="Q63" s="48">
        <v>118</v>
      </c>
      <c r="R63" s="48">
        <v>161</v>
      </c>
      <c r="S63" s="48">
        <v>526</v>
      </c>
      <c r="V63" s="48">
        <v>106</v>
      </c>
      <c r="W63" s="48">
        <v>13</v>
      </c>
      <c r="X63" s="48">
        <v>0</v>
      </c>
      <c r="AA63" s="48">
        <v>0</v>
      </c>
      <c r="AB63" s="48">
        <v>4</v>
      </c>
      <c r="AC63" s="63">
        <v>0.88</v>
      </c>
      <c r="AD63" s="63">
        <v>0.74</v>
      </c>
      <c r="AG63" s="48">
        <v>800</v>
      </c>
      <c r="AH63" s="48">
        <v>127</v>
      </c>
      <c r="AI63" s="56">
        <v>927</v>
      </c>
      <c r="AL63" s="45" t="s">
        <v>245</v>
      </c>
    </row>
    <row r="64" spans="1:41">
      <c r="A64" s="45" t="s">
        <v>173</v>
      </c>
      <c r="C64" s="48">
        <v>115</v>
      </c>
      <c r="D64" s="48">
        <v>896</v>
      </c>
      <c r="E64" s="48">
        <v>1011</v>
      </c>
      <c r="F64" s="63">
        <v>0.11374876360039565</v>
      </c>
      <c r="G64" s="63">
        <v>0.88625123639960435</v>
      </c>
      <c r="J64" s="48">
        <v>693</v>
      </c>
      <c r="K64" s="48">
        <v>318</v>
      </c>
      <c r="L64" s="63">
        <v>0.68545994065281901</v>
      </c>
      <c r="M64" s="63">
        <v>0.31454005934718099</v>
      </c>
      <c r="P64" s="48">
        <v>0</v>
      </c>
      <c r="Q64" s="48">
        <v>0</v>
      </c>
      <c r="R64" s="48">
        <v>8</v>
      </c>
      <c r="S64" s="48">
        <v>8</v>
      </c>
      <c r="V64" s="48">
        <v>23</v>
      </c>
      <c r="W64" s="48">
        <v>0</v>
      </c>
      <c r="X64" s="48">
        <v>0</v>
      </c>
      <c r="AA64" s="48">
        <v>0</v>
      </c>
      <c r="AB64" s="48">
        <v>0</v>
      </c>
      <c r="AC64" s="63">
        <v>0.1</v>
      </c>
      <c r="AD64" s="63">
        <v>0.27</v>
      </c>
      <c r="AG64" s="48">
        <v>0</v>
      </c>
      <c r="AH64" s="48">
        <v>72</v>
      </c>
      <c r="AI64" s="56">
        <v>72</v>
      </c>
      <c r="AL64" s="45" t="s">
        <v>245</v>
      </c>
    </row>
    <row r="65" spans="1:38">
      <c r="A65" s="45" t="s">
        <v>200</v>
      </c>
      <c r="C65" s="48">
        <v>2635</v>
      </c>
      <c r="D65" s="48">
        <v>2065</v>
      </c>
      <c r="E65" s="48">
        <v>4700</v>
      </c>
      <c r="F65" s="63">
        <v>0.56063829787234043</v>
      </c>
      <c r="G65" s="63">
        <v>0.43936170212765957</v>
      </c>
      <c r="J65" s="48">
        <v>4516</v>
      </c>
      <c r="K65" s="48">
        <v>184</v>
      </c>
      <c r="L65" s="63">
        <v>0.96085106382978724</v>
      </c>
      <c r="M65" s="63">
        <v>3.9148936170212763E-2</v>
      </c>
      <c r="P65" s="48">
        <v>0</v>
      </c>
      <c r="Q65" s="48">
        <v>0</v>
      </c>
      <c r="R65" s="48">
        <v>12</v>
      </c>
      <c r="S65" s="48">
        <v>12</v>
      </c>
      <c r="V65" s="48">
        <v>0</v>
      </c>
      <c r="W65" s="48">
        <v>73</v>
      </c>
      <c r="X65" s="48">
        <v>0</v>
      </c>
      <c r="AA65" s="48">
        <v>0</v>
      </c>
      <c r="AB65" s="48">
        <v>0</v>
      </c>
      <c r="AC65" s="63">
        <v>0</v>
      </c>
      <c r="AD65" s="63">
        <v>0</v>
      </c>
      <c r="AG65" s="48">
        <v>2637</v>
      </c>
      <c r="AH65" s="48">
        <v>0</v>
      </c>
      <c r="AI65" s="56">
        <v>2637</v>
      </c>
      <c r="AL65" s="45" t="s">
        <v>246</v>
      </c>
    </row>
    <row r="66" spans="1:38">
      <c r="A66" s="45" t="s">
        <v>201</v>
      </c>
      <c r="C66" s="48">
        <v>1784</v>
      </c>
      <c r="D66" s="48">
        <v>1038</v>
      </c>
      <c r="E66" s="48">
        <v>2822</v>
      </c>
      <c r="F66" s="63">
        <v>0.63217576187101343</v>
      </c>
      <c r="G66" s="63">
        <v>0.36782423812898651</v>
      </c>
      <c r="J66" s="48">
        <v>2492</v>
      </c>
      <c r="K66" s="48">
        <v>330</v>
      </c>
      <c r="L66" s="63">
        <v>0.88306165839829909</v>
      </c>
      <c r="M66" s="63">
        <v>0.11693834160170093</v>
      </c>
      <c r="P66" s="48">
        <v>0</v>
      </c>
      <c r="Q66" s="48">
        <v>0</v>
      </c>
      <c r="R66" s="48">
        <v>1</v>
      </c>
      <c r="S66" s="48">
        <v>1</v>
      </c>
      <c r="V66" s="48">
        <v>48</v>
      </c>
      <c r="W66" s="48">
        <v>0</v>
      </c>
      <c r="X66" s="48">
        <v>0</v>
      </c>
      <c r="AA66" s="48">
        <v>0</v>
      </c>
      <c r="AB66" s="48">
        <v>0</v>
      </c>
      <c r="AC66" s="63">
        <v>0</v>
      </c>
      <c r="AD66" s="63">
        <v>0</v>
      </c>
      <c r="AG66" s="48">
        <v>0</v>
      </c>
      <c r="AH66" s="48">
        <v>0</v>
      </c>
      <c r="AI66" s="56">
        <v>0</v>
      </c>
      <c r="AL66" s="45" t="s">
        <v>246</v>
      </c>
    </row>
    <row r="67" spans="1:38">
      <c r="A67" s="45" t="s">
        <v>174</v>
      </c>
      <c r="C67" s="48">
        <v>7</v>
      </c>
      <c r="D67" s="48">
        <v>0</v>
      </c>
      <c r="E67" s="48">
        <v>7</v>
      </c>
      <c r="F67" s="63">
        <v>1</v>
      </c>
      <c r="G67" s="63">
        <v>0</v>
      </c>
      <c r="J67" s="48">
        <v>7</v>
      </c>
      <c r="K67" s="48">
        <v>0</v>
      </c>
      <c r="L67" s="63">
        <v>1</v>
      </c>
      <c r="M67" s="63">
        <v>0</v>
      </c>
      <c r="P67" s="48">
        <v>0</v>
      </c>
      <c r="Q67" s="48">
        <v>0</v>
      </c>
      <c r="R67" s="48">
        <v>0</v>
      </c>
      <c r="S67" s="48">
        <v>0</v>
      </c>
      <c r="V67" s="48">
        <v>0</v>
      </c>
      <c r="W67" s="48">
        <v>0</v>
      </c>
      <c r="X67" s="48">
        <v>0</v>
      </c>
      <c r="AA67" s="48">
        <v>0</v>
      </c>
      <c r="AB67" s="48">
        <v>0</v>
      </c>
      <c r="AC67" s="63">
        <v>0</v>
      </c>
      <c r="AD67" s="63">
        <v>0</v>
      </c>
      <c r="AG67" s="48">
        <v>0</v>
      </c>
      <c r="AH67" s="48">
        <v>0</v>
      </c>
      <c r="AI67" s="56">
        <v>0</v>
      </c>
      <c r="AL67" s="45" t="s">
        <v>246</v>
      </c>
    </row>
    <row r="68" spans="1:38">
      <c r="A68" s="45" t="s">
        <v>175</v>
      </c>
      <c r="C68" s="48">
        <v>1407</v>
      </c>
      <c r="D68" s="48">
        <v>1160</v>
      </c>
      <c r="E68" s="48">
        <v>2567</v>
      </c>
      <c r="F68" s="63">
        <v>0.54811063498246981</v>
      </c>
      <c r="G68" s="63">
        <v>0.45188936501753019</v>
      </c>
      <c r="J68" s="48">
        <v>684</v>
      </c>
      <c r="K68" s="48">
        <v>1883</v>
      </c>
      <c r="L68" s="63">
        <v>0.26645890144137124</v>
      </c>
      <c r="M68" s="63">
        <v>0.7335410985586287</v>
      </c>
      <c r="P68" s="48">
        <v>0</v>
      </c>
      <c r="Q68" s="48">
        <v>0</v>
      </c>
      <c r="R68" s="48">
        <v>2</v>
      </c>
      <c r="S68" s="48">
        <v>2</v>
      </c>
      <c r="V68" s="48">
        <v>50</v>
      </c>
      <c r="W68" s="48">
        <v>18</v>
      </c>
      <c r="X68" s="48">
        <v>0</v>
      </c>
      <c r="AA68" s="48">
        <v>0</v>
      </c>
      <c r="AB68" s="48">
        <v>0</v>
      </c>
      <c r="AC68" s="63">
        <v>1</v>
      </c>
      <c r="AD68" s="63">
        <v>0.46</v>
      </c>
      <c r="AG68" s="48">
        <v>66</v>
      </c>
      <c r="AH68" s="48">
        <v>93</v>
      </c>
      <c r="AI68" s="56">
        <v>159</v>
      </c>
      <c r="AL68" s="45" t="s">
        <v>246</v>
      </c>
    </row>
    <row r="69" spans="1:38">
      <c r="A69" s="45" t="s">
        <v>176</v>
      </c>
      <c r="C69" s="48">
        <v>67</v>
      </c>
      <c r="D69" s="48">
        <v>103</v>
      </c>
      <c r="E69" s="48">
        <v>170</v>
      </c>
      <c r="F69" s="63">
        <v>0.39411764705882352</v>
      </c>
      <c r="G69" s="63">
        <v>0.60588235294117643</v>
      </c>
      <c r="J69" s="48">
        <v>164</v>
      </c>
      <c r="K69" s="48">
        <v>6</v>
      </c>
      <c r="L69" s="63">
        <v>0.96470588235294119</v>
      </c>
      <c r="M69" s="63">
        <v>3.5294117647058823E-2</v>
      </c>
      <c r="P69" s="48">
        <v>0</v>
      </c>
      <c r="Q69" s="48">
        <v>0</v>
      </c>
      <c r="R69" s="48">
        <v>0</v>
      </c>
      <c r="S69" s="48">
        <v>0</v>
      </c>
      <c r="V69" s="48">
        <v>5</v>
      </c>
      <c r="W69" s="48">
        <v>0</v>
      </c>
      <c r="X69" s="48">
        <v>0</v>
      </c>
      <c r="AA69" s="48">
        <v>0</v>
      </c>
      <c r="AB69" s="48">
        <v>0</v>
      </c>
      <c r="AC69" s="63">
        <v>0.1</v>
      </c>
      <c r="AD69" s="63">
        <v>0</v>
      </c>
      <c r="AG69" s="48">
        <v>252</v>
      </c>
      <c r="AH69" s="48">
        <v>0</v>
      </c>
      <c r="AI69" s="56">
        <v>252</v>
      </c>
      <c r="AL69" s="45" t="s">
        <v>245</v>
      </c>
    </row>
    <row r="70" spans="1:38">
      <c r="A70" s="45" t="s">
        <v>202</v>
      </c>
      <c r="C70" s="48">
        <v>463</v>
      </c>
      <c r="D70" s="48">
        <v>97</v>
      </c>
      <c r="E70" s="48">
        <v>560</v>
      </c>
      <c r="F70" s="63">
        <v>0.82678571428571423</v>
      </c>
      <c r="G70" s="63">
        <v>0.17321428571428571</v>
      </c>
      <c r="J70" s="48">
        <v>530</v>
      </c>
      <c r="K70" s="48">
        <v>30</v>
      </c>
      <c r="L70" s="63">
        <v>0.9464285714285714</v>
      </c>
      <c r="M70" s="63">
        <v>5.3571428571428568E-2</v>
      </c>
      <c r="P70" s="48">
        <v>74</v>
      </c>
      <c r="Q70" s="48">
        <v>13</v>
      </c>
      <c r="R70" s="48">
        <v>42</v>
      </c>
      <c r="S70" s="48">
        <v>129</v>
      </c>
      <c r="V70" s="48">
        <v>50</v>
      </c>
      <c r="W70" s="48">
        <v>3</v>
      </c>
      <c r="X70" s="48">
        <v>3</v>
      </c>
      <c r="AA70" s="48">
        <v>0</v>
      </c>
      <c r="AB70" s="48">
        <v>8</v>
      </c>
      <c r="AC70" s="63">
        <v>0.7</v>
      </c>
      <c r="AD70" s="63">
        <v>0.18</v>
      </c>
      <c r="AG70" s="48">
        <v>330</v>
      </c>
      <c r="AH70" s="48">
        <v>0</v>
      </c>
      <c r="AI70" s="56">
        <v>330</v>
      </c>
      <c r="AL70" s="45" t="s">
        <v>246</v>
      </c>
    </row>
    <row r="71" spans="1:38">
      <c r="A71" s="45" t="s">
        <v>203</v>
      </c>
      <c r="C71" s="48">
        <v>2333</v>
      </c>
      <c r="D71" s="48">
        <v>7109</v>
      </c>
      <c r="E71" s="48">
        <v>9442</v>
      </c>
      <c r="F71" s="63">
        <v>0.24708748146579115</v>
      </c>
      <c r="G71" s="63">
        <v>0.75291251853420882</v>
      </c>
      <c r="J71" s="48">
        <v>5095</v>
      </c>
      <c r="K71" s="48">
        <v>4347</v>
      </c>
      <c r="L71" s="63">
        <v>0.53961025206524038</v>
      </c>
      <c r="M71" s="63">
        <v>0.46038974793475956</v>
      </c>
      <c r="P71" s="48">
        <v>0</v>
      </c>
      <c r="Q71" s="48">
        <v>65</v>
      </c>
      <c r="R71" s="48">
        <v>0</v>
      </c>
      <c r="S71" s="48">
        <v>65</v>
      </c>
      <c r="V71" s="48">
        <v>11</v>
      </c>
      <c r="W71" s="48">
        <v>10</v>
      </c>
      <c r="X71" s="48">
        <v>10</v>
      </c>
      <c r="AA71" s="48">
        <v>0</v>
      </c>
      <c r="AB71" s="48">
        <v>20</v>
      </c>
      <c r="AC71" s="63">
        <v>0</v>
      </c>
      <c r="AD71" s="63">
        <v>0</v>
      </c>
      <c r="AG71" s="48">
        <v>0</v>
      </c>
      <c r="AH71" s="48">
        <v>0</v>
      </c>
      <c r="AI71" s="56">
        <v>0</v>
      </c>
      <c r="AL71" s="45" t="s">
        <v>246</v>
      </c>
    </row>
    <row r="72" spans="1:38">
      <c r="A72" s="45" t="s">
        <v>178</v>
      </c>
      <c r="C72" s="48">
        <v>577</v>
      </c>
      <c r="D72" s="48">
        <v>181</v>
      </c>
      <c r="E72" s="48">
        <v>758</v>
      </c>
      <c r="F72" s="63">
        <v>0.76121372031662271</v>
      </c>
      <c r="G72" s="63">
        <v>0.23878627968337732</v>
      </c>
      <c r="J72" s="48">
        <v>250</v>
      </c>
      <c r="K72" s="48">
        <v>508</v>
      </c>
      <c r="L72" s="63">
        <v>0.32981530343007914</v>
      </c>
      <c r="M72" s="63">
        <v>0.67018469656992086</v>
      </c>
      <c r="P72" s="48">
        <v>0</v>
      </c>
      <c r="Q72" s="48">
        <v>0</v>
      </c>
      <c r="R72" s="48">
        <v>0</v>
      </c>
      <c r="S72" s="48">
        <v>0</v>
      </c>
      <c r="V72" s="48">
        <v>1</v>
      </c>
      <c r="W72" s="48">
        <v>13</v>
      </c>
      <c r="X72" s="48">
        <v>1</v>
      </c>
      <c r="AA72" s="48">
        <v>0</v>
      </c>
      <c r="AB72" s="48">
        <v>0</v>
      </c>
      <c r="AC72" s="63">
        <v>1.87</v>
      </c>
      <c r="AD72" s="63">
        <v>0.56559999999999999</v>
      </c>
      <c r="AG72" s="48">
        <v>47</v>
      </c>
      <c r="AH72" s="48">
        <v>3</v>
      </c>
      <c r="AI72" s="56">
        <v>50</v>
      </c>
      <c r="AL72" s="45" t="s">
        <v>246</v>
      </c>
    </row>
    <row r="73" spans="1:38">
      <c r="A73" s="45" t="s">
        <v>179</v>
      </c>
      <c r="C73" s="48">
        <v>23174</v>
      </c>
      <c r="D73" s="48">
        <v>11856</v>
      </c>
      <c r="E73" s="48">
        <v>35030</v>
      </c>
      <c r="F73" s="63">
        <v>0.66154724521838426</v>
      </c>
      <c r="G73" s="63">
        <v>0.33845275478161574</v>
      </c>
      <c r="J73" s="48">
        <v>8135</v>
      </c>
      <c r="K73" s="48">
        <v>26895</v>
      </c>
      <c r="L73" s="63">
        <v>0.23222951755638024</v>
      </c>
      <c r="M73" s="63">
        <v>0.76777048244361978</v>
      </c>
      <c r="P73" s="48">
        <v>0</v>
      </c>
      <c r="Q73" s="48">
        <v>0</v>
      </c>
      <c r="R73" s="48">
        <v>0</v>
      </c>
      <c r="S73" s="48">
        <v>0</v>
      </c>
      <c r="V73" s="48">
        <v>64</v>
      </c>
      <c r="W73" s="48">
        <v>31</v>
      </c>
      <c r="X73" s="48">
        <v>1</v>
      </c>
      <c r="AA73" s="48">
        <v>0</v>
      </c>
      <c r="AB73" s="48">
        <v>0</v>
      </c>
      <c r="AC73" s="63">
        <v>0.3</v>
      </c>
      <c r="AD73" s="63">
        <v>0.98</v>
      </c>
      <c r="AG73" s="48">
        <v>100</v>
      </c>
      <c r="AH73" s="48">
        <v>0</v>
      </c>
      <c r="AI73" s="56">
        <v>100</v>
      </c>
      <c r="AL73" s="45" t="s">
        <v>246</v>
      </c>
    </row>
    <row r="74" spans="1:38">
      <c r="A74" s="45" t="s">
        <v>180</v>
      </c>
      <c r="C74" s="48">
        <v>2307</v>
      </c>
      <c r="D74" s="48">
        <v>4749</v>
      </c>
      <c r="E74" s="48">
        <v>7056</v>
      </c>
      <c r="F74" s="63">
        <v>0.32695578231292516</v>
      </c>
      <c r="G74" s="63">
        <v>0.67304421768707479</v>
      </c>
      <c r="J74" s="48">
        <v>3828</v>
      </c>
      <c r="K74" s="48">
        <v>3228</v>
      </c>
      <c r="L74" s="63">
        <v>0.54251700680272108</v>
      </c>
      <c r="M74" s="63">
        <v>0.45748299319727892</v>
      </c>
      <c r="P74" s="48">
        <v>20</v>
      </c>
      <c r="Q74" s="48">
        <v>14</v>
      </c>
      <c r="R74" s="48">
        <v>38</v>
      </c>
      <c r="S74" s="48">
        <v>72</v>
      </c>
      <c r="V74" s="48">
        <v>17</v>
      </c>
      <c r="W74" s="48">
        <v>5</v>
      </c>
      <c r="X74" s="48">
        <v>2</v>
      </c>
      <c r="AA74" s="48">
        <v>0</v>
      </c>
      <c r="AB74" s="48">
        <v>41</v>
      </c>
      <c r="AC74" s="63">
        <v>0.42</v>
      </c>
      <c r="AD74" s="63">
        <v>0.32</v>
      </c>
      <c r="AG74" s="48">
        <v>910</v>
      </c>
      <c r="AH74" s="48">
        <v>44</v>
      </c>
      <c r="AI74" s="56">
        <v>954</v>
      </c>
      <c r="AL74" s="45" t="s">
        <v>246</v>
      </c>
    </row>
    <row r="75" spans="1:38">
      <c r="A75" s="45" t="s">
        <v>165</v>
      </c>
      <c r="C75" s="48">
        <v>4091</v>
      </c>
      <c r="D75" s="48">
        <v>6821</v>
      </c>
      <c r="E75" s="48">
        <v>10912</v>
      </c>
      <c r="F75" s="63">
        <v>0.37490835777126097</v>
      </c>
      <c r="G75" s="63">
        <v>0.62509164222873903</v>
      </c>
      <c r="J75" s="48">
        <v>3250</v>
      </c>
      <c r="K75" s="48">
        <v>7662</v>
      </c>
      <c r="L75" s="63">
        <v>0.29783724340175954</v>
      </c>
      <c r="M75" s="63">
        <v>0.70216275659824046</v>
      </c>
      <c r="P75" s="48">
        <v>6</v>
      </c>
      <c r="Q75" s="48">
        <v>5</v>
      </c>
      <c r="R75" s="48">
        <v>10</v>
      </c>
      <c r="S75" s="48">
        <v>21</v>
      </c>
      <c r="V75" s="48">
        <v>11</v>
      </c>
      <c r="W75" s="48">
        <v>0</v>
      </c>
      <c r="X75" s="48">
        <v>0</v>
      </c>
      <c r="AA75" s="48">
        <v>0</v>
      </c>
      <c r="AB75" s="48">
        <v>0</v>
      </c>
      <c r="AC75" s="63">
        <v>0.21</v>
      </c>
      <c r="AD75" s="63">
        <v>0.02</v>
      </c>
      <c r="AG75" s="48">
        <v>440</v>
      </c>
      <c r="AH75" s="48">
        <v>0</v>
      </c>
      <c r="AI75" s="56">
        <v>440</v>
      </c>
      <c r="AL75" s="45" t="s">
        <v>246</v>
      </c>
    </row>
    <row r="76" spans="1:38">
      <c r="A76" s="45" t="s">
        <v>182</v>
      </c>
      <c r="C76" s="48">
        <v>144</v>
      </c>
      <c r="D76" s="48">
        <v>415</v>
      </c>
      <c r="E76" s="48">
        <v>559</v>
      </c>
      <c r="F76" s="63">
        <v>0.25760286225402507</v>
      </c>
      <c r="G76" s="63">
        <v>0.74239713774597493</v>
      </c>
      <c r="J76" s="48">
        <v>515</v>
      </c>
      <c r="K76" s="48">
        <v>44</v>
      </c>
      <c r="L76" s="63">
        <v>0.92128801431127016</v>
      </c>
      <c r="M76" s="63">
        <v>7.8711985688729877E-2</v>
      </c>
      <c r="P76" s="48">
        <v>0</v>
      </c>
      <c r="Q76" s="48">
        <v>0</v>
      </c>
      <c r="R76" s="48">
        <v>7</v>
      </c>
      <c r="S76" s="48">
        <v>7</v>
      </c>
      <c r="V76" s="48">
        <v>1</v>
      </c>
      <c r="W76" s="48">
        <v>6</v>
      </c>
      <c r="X76" s="48">
        <v>0</v>
      </c>
      <c r="AA76" s="48">
        <v>0</v>
      </c>
      <c r="AB76" s="48">
        <v>0</v>
      </c>
      <c r="AC76" s="63">
        <v>0.3</v>
      </c>
      <c r="AD76" s="63">
        <v>0</v>
      </c>
      <c r="AG76" s="48">
        <v>23</v>
      </c>
      <c r="AH76" s="48">
        <v>0</v>
      </c>
      <c r="AI76" s="56">
        <v>23</v>
      </c>
      <c r="AL76" s="45" t="s">
        <v>246</v>
      </c>
    </row>
    <row r="77" spans="1:38">
      <c r="A77" s="45" t="s">
        <v>166</v>
      </c>
      <c r="C77" s="48">
        <v>144</v>
      </c>
      <c r="D77" s="48">
        <v>171</v>
      </c>
      <c r="E77" s="48">
        <v>315</v>
      </c>
      <c r="F77" s="63">
        <v>0.45714285714285713</v>
      </c>
      <c r="G77" s="63">
        <v>0.54285714285714282</v>
      </c>
      <c r="J77" s="48">
        <v>269</v>
      </c>
      <c r="K77" s="48">
        <v>46</v>
      </c>
      <c r="L77" s="63">
        <v>0.85396825396825393</v>
      </c>
      <c r="M77" s="63">
        <v>0.14603174603174604</v>
      </c>
      <c r="P77" s="48">
        <v>0</v>
      </c>
      <c r="Q77" s="48">
        <v>2</v>
      </c>
      <c r="R77" s="48">
        <v>14</v>
      </c>
      <c r="S77" s="48">
        <v>16</v>
      </c>
      <c r="V77" s="48">
        <v>19</v>
      </c>
      <c r="W77" s="48">
        <v>1</v>
      </c>
      <c r="X77" s="48">
        <v>20</v>
      </c>
      <c r="AA77" s="48">
        <v>0</v>
      </c>
      <c r="AB77" s="48">
        <v>0</v>
      </c>
      <c r="AC77" s="63">
        <v>0.61</v>
      </c>
      <c r="AD77" s="63">
        <v>6.4000000000000001E-2</v>
      </c>
      <c r="AG77" s="48">
        <v>274</v>
      </c>
      <c r="AH77" s="48">
        <v>0</v>
      </c>
      <c r="AI77" s="56">
        <v>274</v>
      </c>
      <c r="AL77" s="45" t="s">
        <v>246</v>
      </c>
    </row>
    <row r="78" spans="1:38">
      <c r="A78" s="45" t="s">
        <v>183</v>
      </c>
      <c r="C78" s="48">
        <v>1297</v>
      </c>
      <c r="D78" s="48">
        <v>3932</v>
      </c>
      <c r="E78" s="48">
        <v>5229</v>
      </c>
      <c r="F78" s="63">
        <v>0.2480397781602601</v>
      </c>
      <c r="G78" s="63">
        <v>0.75196022183973987</v>
      </c>
      <c r="J78" s="48">
        <v>5158</v>
      </c>
      <c r="K78" s="48">
        <v>71</v>
      </c>
      <c r="L78" s="63">
        <v>0.98642187798814307</v>
      </c>
      <c r="M78" s="63">
        <v>1.3578122011856951E-2</v>
      </c>
      <c r="P78" s="48">
        <v>0</v>
      </c>
      <c r="Q78" s="48">
        <v>0</v>
      </c>
      <c r="R78" s="48">
        <v>16</v>
      </c>
      <c r="S78" s="48">
        <v>16</v>
      </c>
      <c r="V78" s="48">
        <v>22</v>
      </c>
      <c r="W78" s="48">
        <v>20</v>
      </c>
      <c r="X78" s="48">
        <v>0</v>
      </c>
      <c r="AA78" s="48">
        <v>0</v>
      </c>
      <c r="AB78" s="48">
        <v>0</v>
      </c>
      <c r="AC78" s="63">
        <v>0.52600000000000002</v>
      </c>
      <c r="AD78" s="63">
        <v>1.4999999999999999E-2</v>
      </c>
      <c r="AG78" s="48">
        <v>1200</v>
      </c>
      <c r="AH78" s="48">
        <v>0</v>
      </c>
      <c r="AI78" s="56">
        <v>1200</v>
      </c>
      <c r="AL78" s="45" t="s">
        <v>245</v>
      </c>
    </row>
    <row r="79" spans="1:38">
      <c r="A79" s="45" t="s">
        <v>167</v>
      </c>
      <c r="C79" s="48">
        <v>142</v>
      </c>
      <c r="D79" s="48">
        <v>112</v>
      </c>
      <c r="E79" s="48">
        <v>254</v>
      </c>
      <c r="F79" s="63">
        <v>0.55905511811023623</v>
      </c>
      <c r="G79" s="63">
        <v>0.44094488188976377</v>
      </c>
      <c r="J79" s="48">
        <v>217</v>
      </c>
      <c r="K79" s="48">
        <v>37</v>
      </c>
      <c r="L79" s="63">
        <v>0.85433070866141736</v>
      </c>
      <c r="M79" s="63">
        <v>0.14566929133858267</v>
      </c>
      <c r="P79" s="48">
        <v>0</v>
      </c>
      <c r="Q79" s="48">
        <v>0</v>
      </c>
      <c r="R79" s="48">
        <v>0</v>
      </c>
      <c r="S79" s="48">
        <v>0</v>
      </c>
      <c r="V79" s="48">
        <v>5</v>
      </c>
      <c r="W79" s="48">
        <v>0</v>
      </c>
      <c r="X79" s="48">
        <v>0</v>
      </c>
      <c r="AA79" s="48">
        <v>0</v>
      </c>
      <c r="AB79" s="48">
        <v>6</v>
      </c>
      <c r="AC79" s="63">
        <v>0.7</v>
      </c>
      <c r="AD79" s="63">
        <v>0.01</v>
      </c>
      <c r="AG79" s="48">
        <v>3</v>
      </c>
      <c r="AH79" s="48">
        <v>4</v>
      </c>
      <c r="AI79" s="56">
        <v>7</v>
      </c>
      <c r="AL79" s="45" t="s">
        <v>246</v>
      </c>
    </row>
    <row r="80" spans="1:38">
      <c r="A80" s="45" t="s">
        <v>184</v>
      </c>
      <c r="C80" s="48">
        <v>93</v>
      </c>
      <c r="D80" s="48">
        <v>117</v>
      </c>
      <c r="E80" s="48">
        <v>210</v>
      </c>
      <c r="F80" s="63">
        <v>0.44285714285714284</v>
      </c>
      <c r="G80" s="63">
        <v>0.55714285714285716</v>
      </c>
      <c r="J80" s="48">
        <v>165</v>
      </c>
      <c r="K80" s="48">
        <v>45</v>
      </c>
      <c r="L80" s="63">
        <v>0.7857142857142857</v>
      </c>
      <c r="M80" s="63">
        <v>0.21428571428571427</v>
      </c>
      <c r="P80" s="48">
        <v>0</v>
      </c>
      <c r="Q80" s="48">
        <v>0</v>
      </c>
      <c r="R80" s="48">
        <v>0</v>
      </c>
      <c r="S80" s="48">
        <v>0</v>
      </c>
      <c r="V80" s="48">
        <v>4</v>
      </c>
      <c r="W80" s="48">
        <v>0</v>
      </c>
      <c r="X80" s="48">
        <v>0</v>
      </c>
      <c r="AA80" s="48">
        <v>0</v>
      </c>
      <c r="AB80" s="48">
        <v>0</v>
      </c>
      <c r="AC80" s="63">
        <v>0.31</v>
      </c>
      <c r="AD80" s="63">
        <v>0.68</v>
      </c>
      <c r="AG80" s="48">
        <v>18</v>
      </c>
      <c r="AH80" s="48">
        <v>45</v>
      </c>
      <c r="AI80" s="56">
        <v>63</v>
      </c>
      <c r="AL80" s="45" t="s">
        <v>246</v>
      </c>
    </row>
    <row r="81" spans="1:38">
      <c r="A81" s="45" t="s">
        <v>168</v>
      </c>
      <c r="C81" s="48">
        <v>2521</v>
      </c>
      <c r="D81" s="48">
        <v>17649</v>
      </c>
      <c r="E81" s="48">
        <v>20170</v>
      </c>
      <c r="F81" s="63">
        <v>0.12498760535448686</v>
      </c>
      <c r="G81" s="63">
        <v>0.87501239464551317</v>
      </c>
      <c r="J81" s="48">
        <v>4882</v>
      </c>
      <c r="K81" s="48">
        <v>15288</v>
      </c>
      <c r="L81" s="63">
        <v>0.24204263758056518</v>
      </c>
      <c r="M81" s="63">
        <v>0.75795736241943479</v>
      </c>
      <c r="P81" s="48">
        <v>0</v>
      </c>
      <c r="Q81" s="48">
        <v>0</v>
      </c>
      <c r="R81" s="48">
        <v>0</v>
      </c>
      <c r="S81" s="48">
        <v>0</v>
      </c>
      <c r="V81" s="48">
        <v>67</v>
      </c>
      <c r="W81" s="48">
        <v>0</v>
      </c>
      <c r="X81" s="48">
        <v>0</v>
      </c>
      <c r="AA81" s="48">
        <v>0</v>
      </c>
      <c r="AB81" s="48">
        <v>0</v>
      </c>
      <c r="AC81" s="63">
        <v>0</v>
      </c>
      <c r="AD81" s="63">
        <v>0</v>
      </c>
      <c r="AG81" s="48">
        <v>230</v>
      </c>
      <c r="AH81" s="48">
        <v>0</v>
      </c>
      <c r="AI81" s="56">
        <v>230</v>
      </c>
      <c r="AL81" s="45" t="s">
        <v>246</v>
      </c>
    </row>
    <row r="82" spans="1:38">
      <c r="A82" s="45" t="s">
        <v>186</v>
      </c>
      <c r="C82" s="48">
        <v>25</v>
      </c>
      <c r="D82" s="48">
        <v>150</v>
      </c>
      <c r="E82" s="48">
        <v>175</v>
      </c>
      <c r="F82" s="63">
        <v>0.14285714285714285</v>
      </c>
      <c r="G82" s="63">
        <v>0.8571428571428571</v>
      </c>
      <c r="J82" s="48">
        <v>167</v>
      </c>
      <c r="K82" s="48">
        <v>8</v>
      </c>
      <c r="L82" s="63">
        <v>0.95428571428571429</v>
      </c>
      <c r="M82" s="63">
        <v>4.5714285714285714E-2</v>
      </c>
      <c r="P82" s="48">
        <v>0</v>
      </c>
      <c r="Q82" s="48">
        <v>7</v>
      </c>
      <c r="R82" s="48">
        <v>11</v>
      </c>
      <c r="S82" s="48">
        <v>18</v>
      </c>
      <c r="V82" s="48">
        <v>0</v>
      </c>
      <c r="W82" s="48">
        <v>0</v>
      </c>
      <c r="X82" s="48">
        <v>0</v>
      </c>
      <c r="AA82" s="48">
        <v>0</v>
      </c>
      <c r="AB82" s="48">
        <v>0</v>
      </c>
      <c r="AC82" s="63">
        <v>0.11380000000000001</v>
      </c>
      <c r="AD82" s="63">
        <v>0</v>
      </c>
      <c r="AG82" s="48">
        <v>0</v>
      </c>
      <c r="AH82" s="48">
        <v>140</v>
      </c>
      <c r="AI82" s="56">
        <v>140</v>
      </c>
      <c r="AL82" s="45" t="s">
        <v>246</v>
      </c>
    </row>
    <row r="83" spans="1:38">
      <c r="A83" s="45" t="s">
        <v>187</v>
      </c>
      <c r="C83" s="48">
        <v>334</v>
      </c>
      <c r="D83" s="48">
        <v>380</v>
      </c>
      <c r="E83" s="48">
        <v>714</v>
      </c>
      <c r="F83" s="63">
        <v>0.46778711484593838</v>
      </c>
      <c r="G83" s="63">
        <v>0.53221288515406162</v>
      </c>
      <c r="J83" s="48">
        <v>607</v>
      </c>
      <c r="K83" s="48">
        <v>107</v>
      </c>
      <c r="L83" s="63">
        <v>0.85014005602240894</v>
      </c>
      <c r="M83" s="63">
        <v>0.14985994397759103</v>
      </c>
      <c r="P83" s="48">
        <v>0</v>
      </c>
      <c r="Q83" s="48">
        <v>7</v>
      </c>
      <c r="R83" s="48">
        <v>5</v>
      </c>
      <c r="S83" s="48">
        <v>12</v>
      </c>
      <c r="V83" s="48">
        <v>0</v>
      </c>
      <c r="W83" s="48">
        <v>21</v>
      </c>
      <c r="X83" s="48">
        <v>0</v>
      </c>
      <c r="AA83" s="48">
        <v>0</v>
      </c>
      <c r="AB83" s="48">
        <v>0</v>
      </c>
      <c r="AC83" s="63">
        <v>3.7999999999999999E-2</v>
      </c>
      <c r="AD83" s="63">
        <v>0</v>
      </c>
      <c r="AG83" s="48">
        <v>0</v>
      </c>
      <c r="AH83" s="48">
        <v>0</v>
      </c>
      <c r="AI83" s="56">
        <v>0</v>
      </c>
      <c r="AL83" s="45" t="s">
        <v>246</v>
      </c>
    </row>
    <row r="84" spans="1:38">
      <c r="A84" s="45" t="s">
        <v>188</v>
      </c>
      <c r="C84" s="48">
        <v>810</v>
      </c>
      <c r="D84" s="48">
        <v>2822</v>
      </c>
      <c r="E84" s="48">
        <v>3632</v>
      </c>
      <c r="F84" s="63">
        <v>0.22301762114537446</v>
      </c>
      <c r="G84" s="63">
        <v>0.77698237885462551</v>
      </c>
      <c r="J84" s="48">
        <v>3390</v>
      </c>
      <c r="K84" s="48">
        <v>242</v>
      </c>
      <c r="L84" s="63">
        <v>0.93337004405286339</v>
      </c>
      <c r="M84" s="63">
        <v>6.6629955947136568E-2</v>
      </c>
      <c r="P84" s="48">
        <v>0</v>
      </c>
      <c r="Q84" s="48">
        <v>0</v>
      </c>
      <c r="R84" s="48">
        <v>167</v>
      </c>
      <c r="S84" s="48">
        <v>167</v>
      </c>
      <c r="V84" s="48">
        <v>33</v>
      </c>
      <c r="W84" s="48">
        <v>5</v>
      </c>
      <c r="X84" s="48">
        <v>2</v>
      </c>
      <c r="AA84" s="48">
        <v>0</v>
      </c>
      <c r="AB84" s="48">
        <v>4</v>
      </c>
      <c r="AC84" s="63">
        <v>0.7</v>
      </c>
      <c r="AD84" s="63">
        <v>0.55000000000000004</v>
      </c>
      <c r="AG84" s="48">
        <v>206</v>
      </c>
      <c r="AH84" s="48">
        <v>0</v>
      </c>
      <c r="AI84" s="56">
        <v>206</v>
      </c>
      <c r="AL84" s="45" t="s">
        <v>246</v>
      </c>
    </row>
    <row r="85" spans="1:38">
      <c r="A85" s="45" t="s">
        <v>189</v>
      </c>
      <c r="C85" s="48">
        <v>0</v>
      </c>
      <c r="D85" s="48">
        <v>124</v>
      </c>
      <c r="E85" s="48">
        <v>124</v>
      </c>
      <c r="F85" s="63">
        <v>0</v>
      </c>
      <c r="G85" s="63">
        <v>1</v>
      </c>
      <c r="J85" s="48">
        <v>24</v>
      </c>
      <c r="K85" s="48">
        <v>100</v>
      </c>
      <c r="L85" s="63">
        <v>0.19354838709677419</v>
      </c>
      <c r="M85" s="63">
        <v>0.80645161290322576</v>
      </c>
      <c r="P85" s="48">
        <v>0</v>
      </c>
      <c r="Q85" s="48">
        <v>0</v>
      </c>
      <c r="R85" s="48">
        <v>0</v>
      </c>
      <c r="S85" s="48">
        <v>0</v>
      </c>
      <c r="V85" s="48">
        <v>0</v>
      </c>
      <c r="W85" s="48">
        <v>0</v>
      </c>
      <c r="X85" s="48">
        <v>0</v>
      </c>
      <c r="AA85" s="48">
        <v>0</v>
      </c>
      <c r="AB85" s="48">
        <v>0</v>
      </c>
      <c r="AC85" s="63">
        <v>0.25</v>
      </c>
      <c r="AD85" s="63">
        <v>0.25</v>
      </c>
      <c r="AG85" s="48">
        <v>22</v>
      </c>
      <c r="AH85" s="48">
        <v>8</v>
      </c>
      <c r="AI85" s="56">
        <v>30</v>
      </c>
      <c r="AL85" s="45" t="s">
        <v>246</v>
      </c>
    </row>
    <row r="86" spans="1:38">
      <c r="A86" s="45" t="s">
        <v>190</v>
      </c>
      <c r="C86" s="48">
        <v>16</v>
      </c>
      <c r="D86" s="48">
        <v>11</v>
      </c>
      <c r="E86" s="48">
        <v>27</v>
      </c>
      <c r="F86" s="63">
        <v>0.59259259259259256</v>
      </c>
      <c r="G86" s="63">
        <v>0.40740740740740738</v>
      </c>
      <c r="J86" s="48">
        <v>5</v>
      </c>
      <c r="K86" s="48">
        <v>22</v>
      </c>
      <c r="L86" s="63">
        <v>0.18518518518518517</v>
      </c>
      <c r="M86" s="63">
        <v>0.81481481481481477</v>
      </c>
      <c r="P86" s="48">
        <v>0</v>
      </c>
      <c r="Q86" s="48">
        <v>0</v>
      </c>
      <c r="R86" s="48">
        <v>0</v>
      </c>
      <c r="S86" s="48">
        <v>0</v>
      </c>
      <c r="V86" s="48">
        <v>0</v>
      </c>
      <c r="W86" s="48">
        <v>0</v>
      </c>
      <c r="X86" s="48">
        <v>0</v>
      </c>
      <c r="AA86" s="48">
        <v>0</v>
      </c>
      <c r="AB86" s="48">
        <v>0</v>
      </c>
      <c r="AC86" s="63">
        <v>0.16</v>
      </c>
      <c r="AD86" s="63">
        <v>0.16</v>
      </c>
      <c r="AG86" s="48">
        <v>0</v>
      </c>
      <c r="AH86" s="48">
        <v>3</v>
      </c>
      <c r="AI86" s="56">
        <v>3</v>
      </c>
      <c r="AL86" s="45" t="s">
        <v>246</v>
      </c>
    </row>
    <row r="87" spans="1:38">
      <c r="A87" s="45" t="s">
        <v>191</v>
      </c>
      <c r="C87" s="48">
        <v>164</v>
      </c>
      <c r="D87" s="48">
        <v>195</v>
      </c>
      <c r="E87" s="48">
        <v>359</v>
      </c>
      <c r="F87" s="63">
        <v>0.45682451253481893</v>
      </c>
      <c r="G87" s="63">
        <v>0.54317548746518107</v>
      </c>
      <c r="J87" s="48">
        <v>352</v>
      </c>
      <c r="K87" s="48">
        <v>7</v>
      </c>
      <c r="L87" s="63">
        <v>0.98050139275766013</v>
      </c>
      <c r="M87" s="63">
        <v>1.9498607242339833E-2</v>
      </c>
      <c r="P87" s="48">
        <v>2</v>
      </c>
      <c r="Q87" s="48">
        <v>1</v>
      </c>
      <c r="R87" s="48">
        <v>13</v>
      </c>
      <c r="S87" s="48">
        <v>16</v>
      </c>
      <c r="V87" s="48">
        <v>13</v>
      </c>
      <c r="W87" s="48">
        <v>0</v>
      </c>
      <c r="X87" s="48">
        <v>0</v>
      </c>
      <c r="AA87" s="48">
        <v>0</v>
      </c>
      <c r="AB87" s="48">
        <v>0</v>
      </c>
      <c r="AC87" s="63">
        <v>0.02</v>
      </c>
      <c r="AD87" s="63">
        <v>0.1</v>
      </c>
      <c r="AG87" s="48">
        <v>130</v>
      </c>
      <c r="AH87" s="48">
        <v>21</v>
      </c>
      <c r="AI87" s="56">
        <v>151</v>
      </c>
      <c r="AL87" s="45" t="s">
        <v>246</v>
      </c>
    </row>
    <row r="88" spans="1:38">
      <c r="A88" s="45" t="s">
        <v>169</v>
      </c>
      <c r="C88" s="48">
        <v>231</v>
      </c>
      <c r="D88" s="48">
        <v>1483</v>
      </c>
      <c r="E88" s="48">
        <v>1714</v>
      </c>
      <c r="F88" s="63">
        <v>0.13477246207701282</v>
      </c>
      <c r="G88" s="63">
        <v>0.86522753792298712</v>
      </c>
      <c r="J88" s="48">
        <v>1692</v>
      </c>
      <c r="K88" s="48">
        <v>22</v>
      </c>
      <c r="L88" s="63">
        <v>0.98716452742123684</v>
      </c>
      <c r="M88" s="63">
        <v>1.2835472578763127E-2</v>
      </c>
      <c r="P88" s="48">
        <v>0</v>
      </c>
      <c r="Q88" s="48">
        <v>0</v>
      </c>
      <c r="R88" s="48">
        <v>23</v>
      </c>
      <c r="S88" s="48">
        <v>23</v>
      </c>
      <c r="V88" s="48">
        <v>27</v>
      </c>
      <c r="W88" s="48">
        <v>14</v>
      </c>
      <c r="X88" s="48">
        <v>10</v>
      </c>
      <c r="AA88" s="48">
        <v>0</v>
      </c>
      <c r="AB88" s="48">
        <v>0</v>
      </c>
      <c r="AC88" s="63">
        <v>0.52</v>
      </c>
      <c r="AD88" s="63">
        <v>0.51</v>
      </c>
      <c r="AG88" s="48">
        <v>162</v>
      </c>
      <c r="AH88" s="48">
        <v>84</v>
      </c>
      <c r="AI88" s="56">
        <v>246</v>
      </c>
      <c r="AL88" s="45" t="s">
        <v>246</v>
      </c>
    </row>
    <row r="89" spans="1:38">
      <c r="A89" s="45" t="s">
        <v>204</v>
      </c>
      <c r="C89" s="48">
        <v>503</v>
      </c>
      <c r="D89" s="48">
        <v>1258</v>
      </c>
      <c r="E89" s="48">
        <v>1761</v>
      </c>
      <c r="F89" s="63">
        <v>0.28563316297558206</v>
      </c>
      <c r="G89" s="63">
        <v>0.71436683702441794</v>
      </c>
      <c r="J89" s="48">
        <v>1737</v>
      </c>
      <c r="K89" s="48">
        <v>24</v>
      </c>
      <c r="L89" s="63">
        <v>0.98637137989778534</v>
      </c>
      <c r="M89" s="63">
        <v>1.3628620102214651E-2</v>
      </c>
      <c r="P89" s="48">
        <v>0</v>
      </c>
      <c r="Q89" s="48">
        <v>0</v>
      </c>
      <c r="R89" s="48">
        <v>0</v>
      </c>
      <c r="S89" s="48">
        <v>0</v>
      </c>
      <c r="V89" s="48">
        <v>1</v>
      </c>
      <c r="W89" s="48">
        <v>0</v>
      </c>
      <c r="X89" s="48">
        <v>0</v>
      </c>
      <c r="AA89" s="48">
        <v>0</v>
      </c>
      <c r="AB89" s="48">
        <v>0</v>
      </c>
      <c r="AC89" s="63">
        <v>0.56000000000000005</v>
      </c>
      <c r="AD89" s="63">
        <v>0.6</v>
      </c>
      <c r="AG89" s="48">
        <v>10</v>
      </c>
      <c r="AH89" s="48">
        <v>0</v>
      </c>
      <c r="AI89" s="56">
        <v>10</v>
      </c>
      <c r="AL89" s="45" t="s">
        <v>246</v>
      </c>
    </row>
    <row r="90" spans="1:38">
      <c r="A90" s="45" t="s">
        <v>170</v>
      </c>
      <c r="C90" s="48">
        <v>4960</v>
      </c>
      <c r="D90" s="48">
        <v>3663</v>
      </c>
      <c r="E90" s="48">
        <v>8623</v>
      </c>
      <c r="F90" s="63">
        <v>0.57520584483358461</v>
      </c>
      <c r="G90" s="63">
        <v>0.42479415516641539</v>
      </c>
      <c r="J90" s="48">
        <v>2589</v>
      </c>
      <c r="K90" s="48">
        <v>6034</v>
      </c>
      <c r="L90" s="63">
        <v>0.30024353473269166</v>
      </c>
      <c r="M90" s="63">
        <v>0.69975646526730839</v>
      </c>
      <c r="P90" s="48">
        <v>0</v>
      </c>
      <c r="Q90" s="48">
        <v>3</v>
      </c>
      <c r="R90" s="48">
        <v>1</v>
      </c>
      <c r="S90" s="48">
        <v>4</v>
      </c>
      <c r="V90" s="48">
        <v>86</v>
      </c>
      <c r="W90" s="48">
        <v>37</v>
      </c>
      <c r="X90" s="48">
        <v>0</v>
      </c>
      <c r="AA90" s="48">
        <v>0</v>
      </c>
      <c r="AB90" s="48">
        <v>0</v>
      </c>
      <c r="AC90" s="63">
        <v>0.3</v>
      </c>
      <c r="AD90" s="63">
        <v>0.8</v>
      </c>
      <c r="AG90" s="48">
        <v>70</v>
      </c>
      <c r="AH90" s="48">
        <v>0</v>
      </c>
      <c r="AI90" s="56">
        <v>70</v>
      </c>
      <c r="AL90" s="45" t="s">
        <v>246</v>
      </c>
    </row>
    <row r="91" spans="1:38">
      <c r="A91" s="45" t="s">
        <v>193</v>
      </c>
      <c r="C91" s="48">
        <v>4423</v>
      </c>
      <c r="D91" s="48">
        <v>3695</v>
      </c>
      <c r="E91" s="48">
        <v>8118</v>
      </c>
      <c r="F91" s="63">
        <v>0.54483863020448386</v>
      </c>
      <c r="G91" s="63">
        <v>0.45516136979551614</v>
      </c>
      <c r="J91" s="48">
        <v>2806</v>
      </c>
      <c r="K91" s="48">
        <v>5312</v>
      </c>
      <c r="L91" s="63">
        <v>0.34565163833456514</v>
      </c>
      <c r="M91" s="63">
        <v>0.65434836166543486</v>
      </c>
      <c r="P91" s="48">
        <v>0</v>
      </c>
      <c r="Q91" s="48">
        <v>5</v>
      </c>
      <c r="R91" s="48">
        <v>0</v>
      </c>
      <c r="S91" s="48">
        <v>5</v>
      </c>
      <c r="V91" s="48">
        <v>10</v>
      </c>
      <c r="W91" s="48">
        <v>0</v>
      </c>
      <c r="X91" s="48">
        <v>0</v>
      </c>
      <c r="AA91" s="48">
        <v>0</v>
      </c>
      <c r="AB91" s="48">
        <v>0</v>
      </c>
      <c r="AC91" s="63">
        <v>0</v>
      </c>
      <c r="AD91" s="63">
        <v>0</v>
      </c>
      <c r="AG91" s="48">
        <v>0</v>
      </c>
      <c r="AH91" s="48">
        <v>0</v>
      </c>
      <c r="AI91" s="56">
        <v>0</v>
      </c>
      <c r="AL91" s="45" t="s">
        <v>246</v>
      </c>
    </row>
    <row r="92" spans="1:38">
      <c r="A92" s="45" t="s">
        <v>205</v>
      </c>
      <c r="C92" s="48">
        <v>28018</v>
      </c>
      <c r="D92" s="48">
        <v>22839</v>
      </c>
      <c r="E92" s="48">
        <v>50857</v>
      </c>
      <c r="F92" s="63">
        <v>0.55091727785752209</v>
      </c>
      <c r="G92" s="63">
        <v>0.44908272214247791</v>
      </c>
      <c r="J92" s="48">
        <v>17371</v>
      </c>
      <c r="K92" s="48">
        <v>33486</v>
      </c>
      <c r="L92" s="63">
        <v>0.34156556619541067</v>
      </c>
      <c r="M92" s="63">
        <v>0.65843443380458933</v>
      </c>
      <c r="P92" s="48">
        <v>849</v>
      </c>
      <c r="Q92" s="48">
        <v>211</v>
      </c>
      <c r="R92" s="48">
        <v>294</v>
      </c>
      <c r="S92" s="48">
        <v>1354</v>
      </c>
      <c r="V92" s="48">
        <v>107</v>
      </c>
      <c r="W92" s="48">
        <v>41</v>
      </c>
      <c r="X92" s="48">
        <v>0</v>
      </c>
      <c r="AA92" s="48">
        <v>0</v>
      </c>
      <c r="AB92" s="48">
        <v>0</v>
      </c>
      <c r="AC92" s="63">
        <v>6.8530917684127612E-2</v>
      </c>
      <c r="AD92" s="63">
        <v>0.14134263047422535</v>
      </c>
      <c r="AG92" s="48">
        <v>2928</v>
      </c>
      <c r="AH92" s="48">
        <v>0.5</v>
      </c>
      <c r="AI92" s="56">
        <v>2928.5</v>
      </c>
      <c r="AL92" s="45" t="s">
        <v>245</v>
      </c>
    </row>
    <row r="93" spans="1:38">
      <c r="A93" s="45" t="s">
        <v>206</v>
      </c>
      <c r="C93" s="48">
        <v>10237</v>
      </c>
      <c r="D93" s="48">
        <v>11264</v>
      </c>
      <c r="E93" s="48">
        <v>21501</v>
      </c>
      <c r="F93" s="63">
        <v>0.47611738988884239</v>
      </c>
      <c r="G93" s="63">
        <v>0.52388261011115766</v>
      </c>
      <c r="J93" s="48">
        <v>2898</v>
      </c>
      <c r="K93" s="48">
        <v>18603</v>
      </c>
      <c r="L93" s="63">
        <v>0.13478442863122644</v>
      </c>
      <c r="M93" s="63">
        <v>0.86521557136877358</v>
      </c>
      <c r="P93" s="48">
        <v>15</v>
      </c>
      <c r="Q93" s="48">
        <v>2</v>
      </c>
      <c r="R93" s="48">
        <v>5122</v>
      </c>
      <c r="S93" s="48">
        <v>5139</v>
      </c>
      <c r="V93" s="48">
        <v>36</v>
      </c>
      <c r="W93" s="48">
        <v>0</v>
      </c>
      <c r="X93" s="48">
        <v>0</v>
      </c>
      <c r="AA93" s="48">
        <v>0</v>
      </c>
      <c r="AB93" s="48">
        <v>0</v>
      </c>
      <c r="AC93" s="63">
        <v>2.2339897401952671E-3</v>
      </c>
      <c r="AD93" s="63">
        <v>0</v>
      </c>
      <c r="AG93" s="48">
        <v>0</v>
      </c>
      <c r="AH93" s="48">
        <v>0</v>
      </c>
      <c r="AI93" s="56">
        <v>0</v>
      </c>
      <c r="AL93" s="45" t="s">
        <v>245</v>
      </c>
    </row>
  </sheetData>
  <phoneticPr fontId="11"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dimension ref="A1:BF53"/>
  <sheetViews>
    <sheetView workbookViewId="0">
      <pane xSplit="1" ySplit="1" topLeftCell="AC24" activePane="bottomRight" state="frozen"/>
      <selection pane="topRight" activeCell="B1" sqref="B1"/>
      <selection pane="bottomLeft" activeCell="A2" sqref="A2"/>
      <selection pane="bottomRight" sqref="A1:AQ39"/>
    </sheetView>
  </sheetViews>
  <sheetFormatPr defaultRowHeight="12.75"/>
  <cols>
    <col min="1" max="1" width="22.7109375" style="45" customWidth="1"/>
    <col min="2" max="43" width="8.7109375" style="45" customWidth="1"/>
    <col min="44" max="46" width="9.140625" style="45"/>
    <col min="47" max="49" width="14" style="45" customWidth="1"/>
    <col min="50" max="52" width="9.140625" style="45"/>
    <col min="53" max="53" width="12.7109375" style="45" customWidth="1"/>
    <col min="54" max="56" width="11.5703125" style="45" customWidth="1"/>
    <col min="57" max="16384" width="9.140625" style="45"/>
  </cols>
  <sheetData>
    <row r="1" spans="1:49">
      <c r="B1" s="45" t="str">
        <f>'Summary Numbers'!G4</f>
        <v>Algeria (A)</v>
      </c>
      <c r="C1" s="45" t="str">
        <f>'Summary Numbers'!H4</f>
        <v>Argentina (A)</v>
      </c>
      <c r="D1" s="45" t="str">
        <f>'Summary Numbers'!I4</f>
        <v>Argentina (B)</v>
      </c>
      <c r="E1" s="45" t="str">
        <f>'Summary Numbers'!J4</f>
        <v>Australia (A)</v>
      </c>
      <c r="F1" s="45" t="str">
        <f>'Summary Numbers'!K4</f>
        <v>Canada (A)</v>
      </c>
      <c r="G1" s="45" t="str">
        <f>'Summary Numbers'!L4</f>
        <v>Canada (B)</v>
      </c>
      <c r="H1" s="45" t="str">
        <f>'Summary Numbers'!M4</f>
        <v>Chile (A)</v>
      </c>
      <c r="I1" s="45" t="str">
        <f>'Summary Numbers'!N4</f>
        <v>China (A)</v>
      </c>
      <c r="J1" s="45" t="str">
        <f>'Summary Numbers'!O4</f>
        <v>China (B)</v>
      </c>
      <c r="K1" s="45" t="str">
        <f>'Summary Numbers'!P4</f>
        <v>Croatia (A)</v>
      </c>
      <c r="L1" s="45" t="str">
        <f>'Summary Numbers'!Q4</f>
        <v>Cuba (A)</v>
      </c>
      <c r="M1" s="45" t="str">
        <f>'Summary Numbers'!R4</f>
        <v>Cyprus (A)</v>
      </c>
      <c r="N1" s="45" t="str">
        <f>'Summary Numbers'!S4</f>
        <v>Denmark (A)</v>
      </c>
      <c r="O1" s="45" t="str">
        <f>'Summary Numbers'!T4</f>
        <v>Ecuador (A)</v>
      </c>
      <c r="P1" s="45" t="str">
        <f>'Summary Numbers'!U4</f>
        <v>England (A)</v>
      </c>
      <c r="Q1" s="45" t="str">
        <f>'Summary Numbers'!V4</f>
        <v>England (B)</v>
      </c>
      <c r="R1" s="45" t="str">
        <f>'Summary Numbers'!W4</f>
        <v>Finland (A)</v>
      </c>
      <c r="S1" s="45" t="str">
        <f>'Summary Numbers'!X4</f>
        <v>Germany (A)</v>
      </c>
      <c r="T1" s="45" t="str">
        <f>'Summary Numbers'!Y4</f>
        <v>India (A)</v>
      </c>
      <c r="U1" s="45" t="str">
        <f>'Summary Numbers'!Z4</f>
        <v>Japan (A)</v>
      </c>
      <c r="V1" s="45" t="str">
        <f>'Summary Numbers'!AA4</f>
        <v>Korea (A)</v>
      </c>
      <c r="W1" s="45" t="str">
        <f>'Summary Numbers'!AB4</f>
        <v>Norway (A)</v>
      </c>
      <c r="X1" s="45" t="str">
        <f>'Summary Numbers'!AC4</f>
        <v>Portugal (A)</v>
      </c>
      <c r="Y1" s="45" t="str">
        <f>'Summary Numbers'!AD4</f>
        <v>Portugal (B)</v>
      </c>
      <c r="Z1" s="45" t="str">
        <f>'Summary Numbers'!AE4</f>
        <v>Romania (A)</v>
      </c>
      <c r="AA1" s="45" t="str">
        <f>'Summary Numbers'!AF4</f>
        <v>Scotland (A)</v>
      </c>
      <c r="AB1" s="45" t="str">
        <f>'Summary Numbers'!AG4</f>
        <v>South Africa (A)</v>
      </c>
      <c r="AC1" s="45" t="str">
        <f>'Summary Numbers'!AH4</f>
        <v>Sweden (A)</v>
      </c>
      <c r="AD1" s="45" t="str">
        <f>'Summary Numbers'!AI4</f>
        <v>Sweden (B)</v>
      </c>
      <c r="AE1" s="45" t="str">
        <f>'Summary Numbers'!AJ4</f>
        <v>USA (A)</v>
      </c>
      <c r="AF1" s="45" t="str">
        <f>'Summary Numbers'!AK4</f>
        <v>USA (B)</v>
      </c>
      <c r="AG1" s="45" t="str">
        <f>'Summary Numbers'!AL4</f>
        <v>Ireland (A) 2007</v>
      </c>
      <c r="AH1" s="45" t="str">
        <f>'Summary Numbers'!AM4</f>
        <v>Latvia (A) 2007</v>
      </c>
      <c r="AI1" s="45" t="str">
        <f>'Summary Numbers'!AN4</f>
        <v>Spain (A) 2007</v>
      </c>
      <c r="AJ1" s="45" t="str">
        <f>'Summary Numbers'!AO4</f>
        <v>Spain (B) 2007</v>
      </c>
      <c r="AK1" s="45" t="str">
        <f>'Summary Numbers'!AP4</f>
        <v>Estonia 2006</v>
      </c>
      <c r="AL1" s="45" t="str">
        <f>'Summary Numbers'!AQ4</f>
        <v>France 2006</v>
      </c>
      <c r="AM1" s="45" t="str">
        <f>'Summary Numbers'!AR4</f>
        <v>Hong Kong 2006</v>
      </c>
      <c r="AN1" s="45" t="str">
        <f>'Summary Numbers'!AS4</f>
        <v>Mozambique 2006</v>
      </c>
      <c r="AO1" s="45" t="str">
        <f>'Summary Numbers'!AT4</f>
        <v>Senegal 2006</v>
      </c>
      <c r="AP1" s="45" t="str">
        <f>'Summary Numbers'!AU4</f>
        <v>Sierra Leone 2006</v>
      </c>
      <c r="AQ1" s="45" t="str">
        <f>'Summary Numbers'!AV4</f>
        <v>Ukraine 2004</v>
      </c>
      <c r="AR1" s="46" t="s">
        <v>131</v>
      </c>
    </row>
    <row r="2" spans="1:49">
      <c r="A2" s="46" t="s">
        <v>207</v>
      </c>
      <c r="AR2" s="46"/>
    </row>
    <row r="3" spans="1:49">
      <c r="A3" s="47" t="s">
        <v>208</v>
      </c>
      <c r="B3" s="48">
        <f>SUM('Summary Numbers'!G5:G10)</f>
        <v>31</v>
      </c>
      <c r="C3" s="48">
        <f>SUM('Summary Numbers'!H5:H10)</f>
        <v>89</v>
      </c>
      <c r="D3" s="48">
        <f>SUM('Summary Numbers'!I5:I10)</f>
        <v>1301</v>
      </c>
      <c r="E3" s="48">
        <f>SUM('Summary Numbers'!J5:J10)</f>
        <v>50</v>
      </c>
      <c r="F3" s="48">
        <f>SUM('Summary Numbers'!K5:K10)</f>
        <v>10359</v>
      </c>
      <c r="G3" s="48">
        <f>SUM('Summary Numbers'!L5:L10)</f>
        <v>2942</v>
      </c>
      <c r="H3" s="48">
        <f>SUM('Summary Numbers'!M5:M10)</f>
        <v>116</v>
      </c>
      <c r="I3" s="48">
        <f>SUM('Summary Numbers'!N5:N10)</f>
        <v>2910</v>
      </c>
      <c r="J3" s="48">
        <f>SUM('Summary Numbers'!O5:O10)</f>
        <v>1784</v>
      </c>
      <c r="K3" s="48">
        <f>SUM('Summary Numbers'!P5:P10)</f>
        <v>79</v>
      </c>
      <c r="L3" s="48">
        <f>SUM('Summary Numbers'!Q5:Q10)</f>
        <v>433</v>
      </c>
      <c r="M3" s="48">
        <f>SUM('Summary Numbers'!R5:R10)</f>
        <v>42</v>
      </c>
      <c r="N3" s="48">
        <f>SUM('Summary Numbers'!S5:S10)</f>
        <v>1431</v>
      </c>
      <c r="O3" s="48">
        <f>SUM('Summary Numbers'!T5:T10)</f>
        <v>226</v>
      </c>
      <c r="P3" s="48">
        <f>SUM('Summary Numbers'!U5:U10)</f>
        <v>457</v>
      </c>
      <c r="Q3" s="48">
        <f>SUM('Summary Numbers'!V5:V10)</f>
        <v>4748</v>
      </c>
      <c r="R3" s="48">
        <f>SUM('Summary Numbers'!W5:W10)</f>
        <v>17312</v>
      </c>
      <c r="S3" s="48">
        <f>SUM('Summary Numbers'!X5:X10)</f>
        <v>4091</v>
      </c>
      <c r="T3" s="48">
        <f>SUM('Summary Numbers'!Y5:Y10)</f>
        <v>22</v>
      </c>
      <c r="U3" s="48">
        <f>SUM('Summary Numbers'!Z5:Z10)</f>
        <v>1274</v>
      </c>
      <c r="V3" s="48">
        <f>SUM('Summary Numbers'!AA5:AA10)</f>
        <v>1552</v>
      </c>
      <c r="W3" s="48">
        <f>SUM('Summary Numbers'!AB5:AB10)</f>
        <v>2555</v>
      </c>
      <c r="X3" s="48">
        <f>SUM('Summary Numbers'!AC5:AC10)</f>
        <v>27</v>
      </c>
      <c r="Y3" s="48">
        <f>SUM('Summary Numbers'!AD5:AD10)</f>
        <v>353</v>
      </c>
      <c r="Z3" s="48">
        <f>SUM('Summary Numbers'!AE5:AE10)</f>
        <v>61</v>
      </c>
      <c r="AA3" s="48">
        <f>SUM('Summary Numbers'!AF5:AF10)</f>
        <v>799</v>
      </c>
      <c r="AB3" s="48">
        <f>SUM('Summary Numbers'!AG5:AG10)</f>
        <v>166</v>
      </c>
      <c r="AC3" s="48">
        <f>SUM('Summary Numbers'!AH5:AH10)</f>
        <v>4934</v>
      </c>
      <c r="AD3" s="48">
        <f>SUM('Summary Numbers'!AI5:AI10)</f>
        <v>4582</v>
      </c>
      <c r="AE3" s="48">
        <f>SUM('Summary Numbers'!AJ5:AJ10)</f>
        <v>28079</v>
      </c>
      <c r="AF3" s="48">
        <f>SUM('Summary Numbers'!AK5:AK10)</f>
        <v>11883</v>
      </c>
      <c r="AG3" s="48">
        <f>SUM('Summary Numbers'!AL5:AL10)</f>
        <v>144</v>
      </c>
      <c r="AH3" s="48">
        <f>SUM('Summary Numbers'!AM5:AM10)</f>
        <v>142</v>
      </c>
      <c r="AI3" s="48">
        <f>SUM('Summary Numbers'!AN5:AN10)</f>
        <v>231</v>
      </c>
      <c r="AJ3" s="48">
        <f>SUM('Summary Numbers'!AO5:AO10)</f>
        <v>503</v>
      </c>
      <c r="AK3" s="48">
        <f>SUM('Summary Numbers'!AP5:AP10)</f>
        <v>577</v>
      </c>
      <c r="AL3" s="48">
        <f>SUM('Summary Numbers'!AQ5:AQ10)</f>
        <v>2307</v>
      </c>
      <c r="AM3" s="48">
        <f>SUM('Summary Numbers'!AR5:AR10)</f>
        <v>144</v>
      </c>
      <c r="AN3" s="48">
        <f>SUM('Summary Numbers'!AS5:AS10)</f>
        <v>93</v>
      </c>
      <c r="AO3" s="48">
        <f>SUM('Summary Numbers'!AT5:AT10)</f>
        <v>0</v>
      </c>
      <c r="AP3" s="48">
        <f>SUM('Summary Numbers'!AU5:AU10)</f>
        <v>16</v>
      </c>
      <c r="AQ3" s="48">
        <f>SUM('Summary Numbers'!AV5:AV10)</f>
        <v>673</v>
      </c>
      <c r="AR3" s="49">
        <f>SUM(B3:AQ3)</f>
        <v>109518</v>
      </c>
      <c r="AU3" s="50" t="s">
        <v>236</v>
      </c>
      <c r="AV3" s="50" t="s">
        <v>43</v>
      </c>
      <c r="AW3" s="50" t="s">
        <v>131</v>
      </c>
    </row>
    <row r="4" spans="1:49">
      <c r="A4" s="47" t="s">
        <v>209</v>
      </c>
      <c r="B4" s="48">
        <f>SUM('Summary Numbers'!G11:G16)</f>
        <v>199</v>
      </c>
      <c r="C4" s="48">
        <f>SUM('Summary Numbers'!H11:H16)</f>
        <v>454</v>
      </c>
      <c r="D4" s="48">
        <f>SUM('Summary Numbers'!I11:I16)</f>
        <v>243</v>
      </c>
      <c r="E4" s="48">
        <f>SUM('Summary Numbers'!J11:J16)</f>
        <v>280</v>
      </c>
      <c r="F4" s="48">
        <f>SUM('Summary Numbers'!K11:K16)</f>
        <v>6777</v>
      </c>
      <c r="G4" s="48">
        <f>SUM('Summary Numbers'!L11:L16)</f>
        <v>787</v>
      </c>
      <c r="H4" s="48">
        <f>SUM('Summary Numbers'!M11:M16)</f>
        <v>923</v>
      </c>
      <c r="I4" s="48">
        <f>SUM('Summary Numbers'!N11:N16)</f>
        <v>2190</v>
      </c>
      <c r="J4" s="48">
        <f>SUM('Summary Numbers'!O11:O16)</f>
        <v>1038</v>
      </c>
      <c r="K4" s="48">
        <f>SUM('Summary Numbers'!P11:P16)</f>
        <v>897</v>
      </c>
      <c r="L4" s="48">
        <f>SUM('Summary Numbers'!Q11:Q16)</f>
        <v>1116</v>
      </c>
      <c r="M4" s="48">
        <f>SUM('Summary Numbers'!R11:R16)</f>
        <v>27</v>
      </c>
      <c r="N4" s="48">
        <f>SUM('Summary Numbers'!S11:S16)</f>
        <v>878</v>
      </c>
      <c r="O4" s="48">
        <f>SUM('Summary Numbers'!T11:T16)</f>
        <v>85</v>
      </c>
      <c r="P4" s="48">
        <f>SUM('Summary Numbers'!U11:U16)</f>
        <v>112</v>
      </c>
      <c r="Q4" s="48">
        <f>SUM('Summary Numbers'!V11:V16)</f>
        <v>7126</v>
      </c>
      <c r="R4" s="48">
        <f>SUM('Summary Numbers'!W11:W16)</f>
        <v>8054</v>
      </c>
      <c r="S4" s="48">
        <f>SUM('Summary Numbers'!X11:X16)</f>
        <v>6821</v>
      </c>
      <c r="T4" s="48">
        <f>SUM('Summary Numbers'!Y11:Y16)</f>
        <v>177</v>
      </c>
      <c r="U4" s="48">
        <f>SUM('Summary Numbers'!Z11:Z16)</f>
        <v>3902</v>
      </c>
      <c r="V4" s="48">
        <f>SUM('Summary Numbers'!AA11:AA16)</f>
        <v>2013</v>
      </c>
      <c r="W4" s="48">
        <f>SUM('Summary Numbers'!AB11:AB16)</f>
        <v>19123</v>
      </c>
      <c r="X4" s="48">
        <f>SUM('Summary Numbers'!AC11:AC16)</f>
        <v>155</v>
      </c>
      <c r="Y4" s="48">
        <f>SUM('Summary Numbers'!AD11:AD16)</f>
        <v>411</v>
      </c>
      <c r="Z4" s="48">
        <f>SUM('Summary Numbers'!AE11:AE16)</f>
        <v>28</v>
      </c>
      <c r="AA4" s="48">
        <f>SUM('Summary Numbers'!AF11:AF16)</f>
        <v>2798</v>
      </c>
      <c r="AB4" s="48">
        <f>SUM('Summary Numbers'!AG11:AG16)</f>
        <v>193</v>
      </c>
      <c r="AC4" s="48">
        <f>SUM('Summary Numbers'!AH11:AH16)</f>
        <v>3748</v>
      </c>
      <c r="AD4" s="48">
        <f>SUM('Summary Numbers'!AI11:AI16)</f>
        <v>2987</v>
      </c>
      <c r="AE4" s="48">
        <f>SUM('Summary Numbers'!AJ11:AJ16)</f>
        <v>22807</v>
      </c>
      <c r="AF4" s="48">
        <f>SUM('Summary Numbers'!AK11:AK16)</f>
        <v>11562</v>
      </c>
      <c r="AG4" s="48">
        <f>SUM('Summary Numbers'!AL11:AL16)</f>
        <v>171</v>
      </c>
      <c r="AH4" s="48">
        <f>SUM('Summary Numbers'!AM11:AM16)</f>
        <v>112</v>
      </c>
      <c r="AI4" s="48">
        <f>SUM('Summary Numbers'!AN11:AN16)</f>
        <v>1483</v>
      </c>
      <c r="AJ4" s="48">
        <f>SUM('Summary Numbers'!AO11:AO16)</f>
        <v>1258</v>
      </c>
      <c r="AK4" s="48">
        <f>SUM('Summary Numbers'!AP11:AP16)</f>
        <v>181</v>
      </c>
      <c r="AL4" s="48">
        <f>SUM('Summary Numbers'!AQ11:AQ16)</f>
        <v>4749</v>
      </c>
      <c r="AM4" s="48">
        <f>SUM('Summary Numbers'!AR11:AR16)</f>
        <v>415</v>
      </c>
      <c r="AN4" s="48">
        <f>SUM('Summary Numbers'!AS11:AS16)</f>
        <v>117</v>
      </c>
      <c r="AO4" s="48">
        <f>SUM('Summary Numbers'!AT11:AT16)</f>
        <v>124</v>
      </c>
      <c r="AP4" s="48">
        <f>SUM('Summary Numbers'!AU11:AU16)</f>
        <v>11</v>
      </c>
      <c r="AQ4" s="48">
        <f>SUM('Summary Numbers'!AV11:AV16)</f>
        <v>408</v>
      </c>
      <c r="AR4" s="49">
        <f>SUM(B4:AQ4)</f>
        <v>116940</v>
      </c>
      <c r="AT4" s="46" t="s">
        <v>208</v>
      </c>
      <c r="AU4" s="51">
        <f>'Summary Numbers'!F5+'Summary Numbers'!F7+'Summary Numbers'!F9</f>
        <v>29500</v>
      </c>
      <c r="AV4" s="51">
        <f>'Summary Numbers'!F6+'Summary Numbers'!F8+'Summary Numbers'!F10</f>
        <v>80018</v>
      </c>
      <c r="AW4" s="52">
        <f>SUM(AU4:AV4)</f>
        <v>109518</v>
      </c>
    </row>
    <row r="5" spans="1:49">
      <c r="A5" s="47" t="s">
        <v>131</v>
      </c>
      <c r="B5" s="48">
        <f t="shared" ref="B5:AF5" si="0">B3+B4</f>
        <v>230</v>
      </c>
      <c r="C5" s="48">
        <f t="shared" si="0"/>
        <v>543</v>
      </c>
      <c r="D5" s="48">
        <f t="shared" si="0"/>
        <v>1544</v>
      </c>
      <c r="E5" s="48">
        <f t="shared" si="0"/>
        <v>330</v>
      </c>
      <c r="F5" s="48">
        <f t="shared" si="0"/>
        <v>17136</v>
      </c>
      <c r="G5" s="48">
        <f t="shared" si="0"/>
        <v>3729</v>
      </c>
      <c r="H5" s="48">
        <f t="shared" si="0"/>
        <v>1039</v>
      </c>
      <c r="I5" s="48">
        <f t="shared" si="0"/>
        <v>5100</v>
      </c>
      <c r="J5" s="48">
        <f t="shared" si="0"/>
        <v>2822</v>
      </c>
      <c r="K5" s="48">
        <f t="shared" si="0"/>
        <v>976</v>
      </c>
      <c r="L5" s="48">
        <f t="shared" si="0"/>
        <v>1549</v>
      </c>
      <c r="M5" s="48">
        <f t="shared" si="0"/>
        <v>69</v>
      </c>
      <c r="N5" s="48">
        <f t="shared" si="0"/>
        <v>2309</v>
      </c>
      <c r="O5" s="48">
        <f t="shared" si="0"/>
        <v>311</v>
      </c>
      <c r="P5" s="48">
        <f t="shared" si="0"/>
        <v>569</v>
      </c>
      <c r="Q5" s="48">
        <f t="shared" si="0"/>
        <v>11874</v>
      </c>
      <c r="R5" s="48">
        <f t="shared" si="0"/>
        <v>25366</v>
      </c>
      <c r="S5" s="48">
        <f t="shared" si="0"/>
        <v>10912</v>
      </c>
      <c r="T5" s="48">
        <f t="shared" si="0"/>
        <v>199</v>
      </c>
      <c r="U5" s="48">
        <f t="shared" si="0"/>
        <v>5176</v>
      </c>
      <c r="V5" s="48">
        <f t="shared" si="0"/>
        <v>3565</v>
      </c>
      <c r="W5" s="48">
        <f t="shared" si="0"/>
        <v>21678</v>
      </c>
      <c r="X5" s="48">
        <f t="shared" si="0"/>
        <v>182</v>
      </c>
      <c r="Y5" s="48">
        <f t="shared" si="0"/>
        <v>764</v>
      </c>
      <c r="Z5" s="48">
        <f t="shared" si="0"/>
        <v>89</v>
      </c>
      <c r="AA5" s="48">
        <f t="shared" si="0"/>
        <v>3597</v>
      </c>
      <c r="AB5" s="48">
        <f t="shared" si="0"/>
        <v>359</v>
      </c>
      <c r="AC5" s="48">
        <f t="shared" si="0"/>
        <v>8682</v>
      </c>
      <c r="AD5" s="48">
        <f t="shared" si="0"/>
        <v>7569</v>
      </c>
      <c r="AE5" s="48">
        <f t="shared" si="0"/>
        <v>50886</v>
      </c>
      <c r="AF5" s="48">
        <f t="shared" si="0"/>
        <v>23445</v>
      </c>
      <c r="AG5" s="48">
        <f t="shared" ref="AG5:AR5" si="1">AG3+AG4</f>
        <v>315</v>
      </c>
      <c r="AH5" s="48">
        <f t="shared" si="1"/>
        <v>254</v>
      </c>
      <c r="AI5" s="48">
        <f t="shared" si="1"/>
        <v>1714</v>
      </c>
      <c r="AJ5" s="48">
        <f t="shared" si="1"/>
        <v>1761</v>
      </c>
      <c r="AK5" s="48">
        <f t="shared" si="1"/>
        <v>758</v>
      </c>
      <c r="AL5" s="48">
        <f t="shared" si="1"/>
        <v>7056</v>
      </c>
      <c r="AM5" s="48">
        <f t="shared" si="1"/>
        <v>559</v>
      </c>
      <c r="AN5" s="48">
        <f t="shared" si="1"/>
        <v>210</v>
      </c>
      <c r="AO5" s="48">
        <f t="shared" si="1"/>
        <v>124</v>
      </c>
      <c r="AP5" s="48">
        <f t="shared" si="1"/>
        <v>27</v>
      </c>
      <c r="AQ5" s="48">
        <f>AQ3+AQ4</f>
        <v>1081</v>
      </c>
      <c r="AR5" s="49">
        <f t="shared" si="1"/>
        <v>226458</v>
      </c>
      <c r="AT5" s="46" t="s">
        <v>209</v>
      </c>
      <c r="AU5" s="75">
        <f>'Summary Numbers'!F11+'Summary Numbers'!F12+'Summary Numbers'!F14+'Summary Numbers'!F15</f>
        <v>59615</v>
      </c>
      <c r="AV5" s="75">
        <f>'Summary Numbers'!F13+'Summary Numbers'!F16</f>
        <v>57325</v>
      </c>
      <c r="AW5" s="76">
        <f>SUM(AU5:AV5)</f>
        <v>116940</v>
      </c>
    </row>
    <row r="6" spans="1:49">
      <c r="A6" s="47" t="s">
        <v>210</v>
      </c>
      <c r="B6" s="63">
        <f t="shared" ref="B6:AF6" si="2">B3/B$5</f>
        <v>0.13478260869565217</v>
      </c>
      <c r="C6" s="63">
        <f t="shared" si="2"/>
        <v>0.16390423572744015</v>
      </c>
      <c r="D6" s="63">
        <f t="shared" si="2"/>
        <v>0.84261658031088082</v>
      </c>
      <c r="E6" s="63">
        <f t="shared" si="2"/>
        <v>0.15151515151515152</v>
      </c>
      <c r="F6" s="63">
        <f t="shared" si="2"/>
        <v>0.60451680672268904</v>
      </c>
      <c r="G6" s="63">
        <f t="shared" si="2"/>
        <v>0.78895146151783324</v>
      </c>
      <c r="H6" s="63">
        <f t="shared" si="2"/>
        <v>0.11164581328200192</v>
      </c>
      <c r="I6" s="63">
        <f t="shared" si="2"/>
        <v>0.57058823529411762</v>
      </c>
      <c r="J6" s="63">
        <f t="shared" si="2"/>
        <v>0.63217576187101343</v>
      </c>
      <c r="K6" s="63">
        <f t="shared" si="2"/>
        <v>8.0942622950819679E-2</v>
      </c>
      <c r="L6" s="63">
        <f t="shared" si="2"/>
        <v>0.27953518398967075</v>
      </c>
      <c r="M6" s="63">
        <f t="shared" si="2"/>
        <v>0.60869565217391308</v>
      </c>
      <c r="N6" s="63">
        <f t="shared" si="2"/>
        <v>0.61974880900822871</v>
      </c>
      <c r="O6" s="63">
        <f t="shared" si="2"/>
        <v>0.72668810289389063</v>
      </c>
      <c r="P6" s="63">
        <f t="shared" si="2"/>
        <v>0.80316344463971878</v>
      </c>
      <c r="Q6" s="63">
        <f t="shared" si="2"/>
        <v>0.39986525181067878</v>
      </c>
      <c r="R6" s="63">
        <f t="shared" si="2"/>
        <v>0.68248837025940234</v>
      </c>
      <c r="S6" s="63">
        <f t="shared" si="2"/>
        <v>0.37490835777126097</v>
      </c>
      <c r="T6" s="63">
        <f t="shared" si="2"/>
        <v>0.11055276381909548</v>
      </c>
      <c r="U6" s="63">
        <f t="shared" si="2"/>
        <v>0.24613601236476043</v>
      </c>
      <c r="V6" s="63">
        <f t="shared" si="2"/>
        <v>0.43534361851332398</v>
      </c>
      <c r="W6" s="63">
        <f t="shared" si="2"/>
        <v>0.11786142633084233</v>
      </c>
      <c r="X6" s="63">
        <f t="shared" si="2"/>
        <v>0.14835164835164835</v>
      </c>
      <c r="Y6" s="63">
        <f t="shared" si="2"/>
        <v>0.4620418848167539</v>
      </c>
      <c r="Z6" s="63">
        <f t="shared" si="2"/>
        <v>0.6853932584269663</v>
      </c>
      <c r="AA6" s="63">
        <f t="shared" si="2"/>
        <v>0.22212955240478177</v>
      </c>
      <c r="AB6" s="63">
        <f t="shared" si="2"/>
        <v>0.46239554317548748</v>
      </c>
      <c r="AC6" s="63">
        <f t="shared" si="2"/>
        <v>0.56830223450817785</v>
      </c>
      <c r="AD6" s="63">
        <f t="shared" si="2"/>
        <v>0.6053639846743295</v>
      </c>
      <c r="AE6" s="63">
        <f t="shared" si="2"/>
        <v>0.55180206736626969</v>
      </c>
      <c r="AF6" s="63">
        <f t="shared" si="2"/>
        <v>0.50684580934101087</v>
      </c>
      <c r="AG6" s="63">
        <f t="shared" ref="AG6:AR6" si="3">AG3/AG$5</f>
        <v>0.45714285714285713</v>
      </c>
      <c r="AH6" s="63">
        <f t="shared" si="3"/>
        <v>0.55905511811023623</v>
      </c>
      <c r="AI6" s="63">
        <f t="shared" si="3"/>
        <v>0.13477246207701282</v>
      </c>
      <c r="AJ6" s="63">
        <f t="shared" si="3"/>
        <v>0.28563316297558206</v>
      </c>
      <c r="AK6" s="63">
        <f t="shared" si="3"/>
        <v>0.76121372031662271</v>
      </c>
      <c r="AL6" s="63">
        <f t="shared" si="3"/>
        <v>0.32695578231292516</v>
      </c>
      <c r="AM6" s="63">
        <f t="shared" si="3"/>
        <v>0.25760286225402507</v>
      </c>
      <c r="AN6" s="63">
        <f t="shared" si="3"/>
        <v>0.44285714285714284</v>
      </c>
      <c r="AO6" s="63">
        <f t="shared" si="3"/>
        <v>0</v>
      </c>
      <c r="AP6" s="63">
        <f t="shared" si="3"/>
        <v>0.59259259259259256</v>
      </c>
      <c r="AQ6" s="63">
        <f t="shared" si="3"/>
        <v>0.62257169287696579</v>
      </c>
      <c r="AR6" s="64">
        <f t="shared" si="3"/>
        <v>0.48361285536390852</v>
      </c>
      <c r="AT6" s="46" t="s">
        <v>131</v>
      </c>
      <c r="AU6" s="52">
        <f>SUM(AU4:AU5)</f>
        <v>89115</v>
      </c>
      <c r="AV6" s="52">
        <f>SUM(AV4:AV5)</f>
        <v>137343</v>
      </c>
      <c r="AW6" s="52">
        <f>SUM(AW4:AW5)</f>
        <v>226458</v>
      </c>
    </row>
    <row r="7" spans="1:49">
      <c r="A7" s="47" t="s">
        <v>211</v>
      </c>
      <c r="B7" s="63">
        <f t="shared" ref="B7:AF7" si="4">B4/B$5</f>
        <v>0.86521739130434783</v>
      </c>
      <c r="C7" s="63">
        <f t="shared" si="4"/>
        <v>0.83609576427255983</v>
      </c>
      <c r="D7" s="63">
        <f t="shared" si="4"/>
        <v>0.15738341968911918</v>
      </c>
      <c r="E7" s="63">
        <f t="shared" si="4"/>
        <v>0.84848484848484851</v>
      </c>
      <c r="F7" s="63">
        <f t="shared" si="4"/>
        <v>0.39548319327731091</v>
      </c>
      <c r="G7" s="63">
        <f t="shared" si="4"/>
        <v>0.21104853848216681</v>
      </c>
      <c r="H7" s="63">
        <f t="shared" si="4"/>
        <v>0.88835418671799804</v>
      </c>
      <c r="I7" s="63">
        <f t="shared" si="4"/>
        <v>0.42941176470588233</v>
      </c>
      <c r="J7" s="63">
        <f t="shared" si="4"/>
        <v>0.36782423812898651</v>
      </c>
      <c r="K7" s="63">
        <f t="shared" si="4"/>
        <v>0.91905737704918034</v>
      </c>
      <c r="L7" s="63">
        <f t="shared" si="4"/>
        <v>0.72046481601032919</v>
      </c>
      <c r="M7" s="63">
        <f t="shared" si="4"/>
        <v>0.39130434782608697</v>
      </c>
      <c r="N7" s="63">
        <f t="shared" si="4"/>
        <v>0.38025119099177135</v>
      </c>
      <c r="O7" s="63">
        <f t="shared" si="4"/>
        <v>0.27331189710610931</v>
      </c>
      <c r="P7" s="63">
        <f t="shared" si="4"/>
        <v>0.19683655536028119</v>
      </c>
      <c r="Q7" s="63">
        <f t="shared" si="4"/>
        <v>0.60013474818932122</v>
      </c>
      <c r="R7" s="63">
        <f t="shared" si="4"/>
        <v>0.31751162974059766</v>
      </c>
      <c r="S7" s="63">
        <f t="shared" si="4"/>
        <v>0.62509164222873903</v>
      </c>
      <c r="T7" s="63">
        <f t="shared" si="4"/>
        <v>0.88944723618090449</v>
      </c>
      <c r="U7" s="63">
        <f t="shared" si="4"/>
        <v>0.75386398763523954</v>
      </c>
      <c r="V7" s="63">
        <f t="shared" si="4"/>
        <v>0.56465638148667596</v>
      </c>
      <c r="W7" s="63">
        <f t="shared" si="4"/>
        <v>0.88213857366915771</v>
      </c>
      <c r="X7" s="63">
        <f t="shared" si="4"/>
        <v>0.85164835164835162</v>
      </c>
      <c r="Y7" s="63">
        <f t="shared" si="4"/>
        <v>0.5379581151832461</v>
      </c>
      <c r="Z7" s="63">
        <f t="shared" si="4"/>
        <v>0.3146067415730337</v>
      </c>
      <c r="AA7" s="63">
        <f t="shared" si="4"/>
        <v>0.77787044759521828</v>
      </c>
      <c r="AB7" s="63">
        <f t="shared" si="4"/>
        <v>0.53760445682451252</v>
      </c>
      <c r="AC7" s="63">
        <f t="shared" si="4"/>
        <v>0.43169776549182215</v>
      </c>
      <c r="AD7" s="63">
        <f t="shared" si="4"/>
        <v>0.3946360153256705</v>
      </c>
      <c r="AE7" s="63">
        <f t="shared" si="4"/>
        <v>0.44819793263373031</v>
      </c>
      <c r="AF7" s="63">
        <f t="shared" si="4"/>
        <v>0.49315419065898913</v>
      </c>
      <c r="AG7" s="63">
        <f t="shared" ref="AG7:AP7" si="5">AG4/AG$5</f>
        <v>0.54285714285714282</v>
      </c>
      <c r="AH7" s="63">
        <f t="shared" si="5"/>
        <v>0.44094488188976377</v>
      </c>
      <c r="AI7" s="63">
        <f t="shared" si="5"/>
        <v>0.86522753792298712</v>
      </c>
      <c r="AJ7" s="63">
        <f t="shared" si="5"/>
        <v>0.71436683702441794</v>
      </c>
      <c r="AK7" s="63">
        <f t="shared" si="5"/>
        <v>0.23878627968337732</v>
      </c>
      <c r="AL7" s="63">
        <f t="shared" si="5"/>
        <v>0.67304421768707479</v>
      </c>
      <c r="AM7" s="63">
        <f t="shared" si="5"/>
        <v>0.74239713774597493</v>
      </c>
      <c r="AN7" s="63">
        <f t="shared" si="5"/>
        <v>0.55714285714285716</v>
      </c>
      <c r="AO7" s="63">
        <f t="shared" si="5"/>
        <v>1</v>
      </c>
      <c r="AP7" s="63">
        <f t="shared" si="5"/>
        <v>0.40740740740740738</v>
      </c>
      <c r="AQ7" s="63">
        <f>AQ4/AQ$5</f>
        <v>0.37742830712303421</v>
      </c>
      <c r="AR7" s="64">
        <f>AR4/AR$5</f>
        <v>0.51638714463609148</v>
      </c>
      <c r="AU7" s="54"/>
      <c r="AV7" s="54"/>
      <c r="AW7" s="54"/>
    </row>
    <row r="8" spans="1:49">
      <c r="AU8" s="50" t="s">
        <v>236</v>
      </c>
      <c r="AV8" s="50" t="s">
        <v>43</v>
      </c>
      <c r="AW8" s="50" t="s">
        <v>131</v>
      </c>
    </row>
    <row r="9" spans="1:49">
      <c r="A9" s="46" t="s">
        <v>212</v>
      </c>
      <c r="AT9" s="46" t="s">
        <v>208</v>
      </c>
      <c r="AU9" s="55">
        <f t="shared" ref="AU9:AW11" si="6">AU4/$AW$6</f>
        <v>0.1302669810737532</v>
      </c>
      <c r="AV9" s="55">
        <f t="shared" si="6"/>
        <v>0.35334587429015535</v>
      </c>
      <c r="AW9" s="55">
        <f t="shared" si="6"/>
        <v>0.48361285536390852</v>
      </c>
    </row>
    <row r="10" spans="1:49">
      <c r="A10" s="47" t="s">
        <v>213</v>
      </c>
      <c r="B10" s="48">
        <f>'Summary Numbers'!G5+'Summary Numbers'!G7+'Summary Numbers'!G9+'Summary Numbers'!G11+'Summary Numbers'!G12+'Summary Numbers'!G14+'Summary Numbers'!G15</f>
        <v>230</v>
      </c>
      <c r="C10" s="48">
        <f>'Summary Numbers'!H5+'Summary Numbers'!H7+'Summary Numbers'!H9+'Summary Numbers'!H11+'Summary Numbers'!H12+'Summary Numbers'!H14+'Summary Numbers'!H15</f>
        <v>356</v>
      </c>
      <c r="D10" s="48">
        <f>'Summary Numbers'!I5+'Summary Numbers'!I7+'Summary Numbers'!I9+'Summary Numbers'!I11+'Summary Numbers'!I12+'Summary Numbers'!I14+'Summary Numbers'!I15</f>
        <v>1246</v>
      </c>
      <c r="E10" s="48">
        <f>'Summary Numbers'!J5+'Summary Numbers'!J7+'Summary Numbers'!J9+'Summary Numbers'!J11+'Summary Numbers'!J12+'Summary Numbers'!J14+'Summary Numbers'!J15</f>
        <v>322</v>
      </c>
      <c r="F10" s="48">
        <f>'Summary Numbers'!K5+'Summary Numbers'!K7+'Summary Numbers'!K9+'Summary Numbers'!K11+'Summary Numbers'!K12+'Summary Numbers'!K14+'Summary Numbers'!K15</f>
        <v>7493</v>
      </c>
      <c r="G10" s="48">
        <f>'Summary Numbers'!L5+'Summary Numbers'!L7+'Summary Numbers'!L9+'Summary Numbers'!L11+'Summary Numbers'!L12+'Summary Numbers'!L14+'Summary Numbers'!L15</f>
        <v>689</v>
      </c>
      <c r="H10" s="48">
        <f>'Summary Numbers'!M5+'Summary Numbers'!M7+'Summary Numbers'!M9+'Summary Numbers'!M11+'Summary Numbers'!M12+'Summary Numbers'!M14+'Summary Numbers'!M15</f>
        <v>735</v>
      </c>
      <c r="I10" s="48">
        <f>'Summary Numbers'!N5+'Summary Numbers'!N7+'Summary Numbers'!N9+'Summary Numbers'!N11+'Summary Numbers'!N12+'Summary Numbers'!N14+'Summary Numbers'!N15</f>
        <v>4920</v>
      </c>
      <c r="J10" s="48">
        <f>'Summary Numbers'!O5+'Summary Numbers'!O7+'Summary Numbers'!O9+'Summary Numbers'!O11+'Summary Numbers'!O12+'Summary Numbers'!O14+'Summary Numbers'!O15</f>
        <v>2492</v>
      </c>
      <c r="K10" s="48">
        <f>'Summary Numbers'!P5+'Summary Numbers'!P7+'Summary Numbers'!P9+'Summary Numbers'!P11+'Summary Numbers'!P12+'Summary Numbers'!P14+'Summary Numbers'!P15</f>
        <v>788</v>
      </c>
      <c r="L10" s="48">
        <f>'Summary Numbers'!Q5+'Summary Numbers'!Q7+'Summary Numbers'!Q9+'Summary Numbers'!Q11+'Summary Numbers'!Q12+'Summary Numbers'!Q14+'Summary Numbers'!Q15</f>
        <v>1054</v>
      </c>
      <c r="M10" s="48">
        <f>'Summary Numbers'!R5+'Summary Numbers'!R7+'Summary Numbers'!R9+'Summary Numbers'!R11+'Summary Numbers'!R12+'Summary Numbers'!R14+'Summary Numbers'!R15</f>
        <v>44</v>
      </c>
      <c r="N10" s="48">
        <f>'Summary Numbers'!S5+'Summary Numbers'!S7+'Summary Numbers'!S9+'Summary Numbers'!S11+'Summary Numbers'!S12+'Summary Numbers'!S14+'Summary Numbers'!S15</f>
        <v>681</v>
      </c>
      <c r="O10" s="48">
        <f>'Summary Numbers'!T5+'Summary Numbers'!T7+'Summary Numbers'!T9+'Summary Numbers'!T11+'Summary Numbers'!T12+'Summary Numbers'!T14+'Summary Numbers'!T15</f>
        <v>300</v>
      </c>
      <c r="P10" s="48">
        <f>'Summary Numbers'!U5+'Summary Numbers'!U7+'Summary Numbers'!U9+'Summary Numbers'!U11+'Summary Numbers'!U12+'Summary Numbers'!U14+'Summary Numbers'!U15</f>
        <v>538</v>
      </c>
      <c r="Q10" s="48">
        <f>'Summary Numbers'!V5+'Summary Numbers'!V7+'Summary Numbers'!V9+'Summary Numbers'!V11+'Summary Numbers'!V12+'Summary Numbers'!V14+'Summary Numbers'!V15</f>
        <v>5123</v>
      </c>
      <c r="R10" s="48">
        <f>'Summary Numbers'!W5+'Summary Numbers'!W7+'Summary Numbers'!W9+'Summary Numbers'!W11+'Summary Numbers'!W12+'Summary Numbers'!W14+'Summary Numbers'!W15</f>
        <v>4179</v>
      </c>
      <c r="S10" s="48">
        <f>'Summary Numbers'!X5+'Summary Numbers'!X7+'Summary Numbers'!X9+'Summary Numbers'!X11+'Summary Numbers'!X12+'Summary Numbers'!X14+'Summary Numbers'!X15</f>
        <v>3250</v>
      </c>
      <c r="T10" s="48">
        <f>'Summary Numbers'!Y5+'Summary Numbers'!Y7+'Summary Numbers'!Y9+'Summary Numbers'!Y11+'Summary Numbers'!Y12+'Summary Numbers'!Y14+'Summary Numbers'!Y15</f>
        <v>199</v>
      </c>
      <c r="U10" s="48">
        <f>'Summary Numbers'!Z5+'Summary Numbers'!Z7+'Summary Numbers'!Z9+'Summary Numbers'!Z11+'Summary Numbers'!Z12+'Summary Numbers'!Z14+'Summary Numbers'!Z15</f>
        <v>5110</v>
      </c>
      <c r="V10" s="48">
        <f>'Summary Numbers'!AA5+'Summary Numbers'!AA7+'Summary Numbers'!AA9+'Summary Numbers'!AA11+'Summary Numbers'!AA12+'Summary Numbers'!AA14+'Summary Numbers'!AA15</f>
        <v>3317</v>
      </c>
      <c r="W10" s="48">
        <f>'Summary Numbers'!AB5+'Summary Numbers'!AB7+'Summary Numbers'!AB9+'Summary Numbers'!AB11+'Summary Numbers'!AB12+'Summary Numbers'!AB14+'Summary Numbers'!AB15</f>
        <v>6390</v>
      </c>
      <c r="X10" s="48">
        <f>'Summary Numbers'!AC5+'Summary Numbers'!AC7+'Summary Numbers'!AC9+'Summary Numbers'!AC11+'Summary Numbers'!AC12+'Summary Numbers'!AC14+'Summary Numbers'!AC15</f>
        <v>175</v>
      </c>
      <c r="Y10" s="48">
        <f>'Summary Numbers'!AD5+'Summary Numbers'!AD7+'Summary Numbers'!AD9+'Summary Numbers'!AD11+'Summary Numbers'!AD12+'Summary Numbers'!AD14+'Summary Numbers'!AD15</f>
        <v>711</v>
      </c>
      <c r="Z10" s="48">
        <f>'Summary Numbers'!AE5+'Summary Numbers'!AE7+'Summary Numbers'!AE9+'Summary Numbers'!AE11+'Summary Numbers'!AE12+'Summary Numbers'!AE14+'Summary Numbers'!AE15</f>
        <v>83</v>
      </c>
      <c r="AA10" s="48">
        <f>'Summary Numbers'!AF5+'Summary Numbers'!AF7+'Summary Numbers'!AF9+'Summary Numbers'!AF11+'Summary Numbers'!AF12+'Summary Numbers'!AF14+'Summary Numbers'!AF15</f>
        <v>3361</v>
      </c>
      <c r="AB10" s="48">
        <f>'Summary Numbers'!AG5+'Summary Numbers'!AG7+'Summary Numbers'!AG9+'Summary Numbers'!AG11+'Summary Numbers'!AG12+'Summary Numbers'!AG14+'Summary Numbers'!AG15</f>
        <v>346</v>
      </c>
      <c r="AC10" s="48">
        <f>'Summary Numbers'!AH5+'Summary Numbers'!AH7+'Summary Numbers'!AH9+'Summary Numbers'!AH11+'Summary Numbers'!AH12+'Summary Numbers'!AH14+'Summary Numbers'!AH15</f>
        <v>2737</v>
      </c>
      <c r="AD10" s="48">
        <f>'Summary Numbers'!AI5+'Summary Numbers'!AI7+'Summary Numbers'!AI9+'Summary Numbers'!AI11+'Summary Numbers'!AI12+'Summary Numbers'!AI14+'Summary Numbers'!AI15</f>
        <v>2437</v>
      </c>
      <c r="AE10" s="48">
        <f>'Summary Numbers'!AJ5+'Summary Numbers'!AJ7+'Summary Numbers'!AJ9+'Summary Numbers'!AJ11+'Summary Numbers'!AJ12+'Summary Numbers'!AJ14+'Summary Numbers'!AJ15</f>
        <v>17368</v>
      </c>
      <c r="AF10" s="48">
        <f>'Summary Numbers'!AK5+'Summary Numbers'!AK7+'Summary Numbers'!AK9+'Summary Numbers'!AK11+'Summary Numbers'!AK12+'Summary Numbers'!AK14+'Summary Numbers'!AK15</f>
        <v>3000</v>
      </c>
      <c r="AG10" s="48">
        <f>'Summary Numbers'!AL5+'Summary Numbers'!AL7+'Summary Numbers'!AL9+'Summary Numbers'!AL11+'Summary Numbers'!AL12+'Summary Numbers'!AL14+'Summary Numbers'!AL15</f>
        <v>269</v>
      </c>
      <c r="AH10" s="48">
        <f>'Summary Numbers'!AM5+'Summary Numbers'!AM7+'Summary Numbers'!AM9+'Summary Numbers'!AM11+'Summary Numbers'!AM12+'Summary Numbers'!AM14+'Summary Numbers'!AM15</f>
        <v>217</v>
      </c>
      <c r="AI10" s="48">
        <f>'Summary Numbers'!AN5+'Summary Numbers'!AN7+'Summary Numbers'!AN9+'Summary Numbers'!AN11+'Summary Numbers'!AN12+'Summary Numbers'!AN14+'Summary Numbers'!AN15</f>
        <v>1692</v>
      </c>
      <c r="AJ10" s="48">
        <f>'Summary Numbers'!AO5+'Summary Numbers'!AO7+'Summary Numbers'!AO9+'Summary Numbers'!AO11+'Summary Numbers'!AO12+'Summary Numbers'!AO14+'Summary Numbers'!AO15</f>
        <v>1737</v>
      </c>
      <c r="AK10" s="48">
        <f>'Summary Numbers'!AP5+'Summary Numbers'!AP7+'Summary Numbers'!AP9+'Summary Numbers'!AP11+'Summary Numbers'!AP12+'Summary Numbers'!AP14+'Summary Numbers'!AP15</f>
        <v>250</v>
      </c>
      <c r="AL10" s="48">
        <f>'Summary Numbers'!AQ5+'Summary Numbers'!AQ7+'Summary Numbers'!AQ9+'Summary Numbers'!AQ11+'Summary Numbers'!AQ12+'Summary Numbers'!AQ14+'Summary Numbers'!AQ15</f>
        <v>3828</v>
      </c>
      <c r="AM10" s="48">
        <f>'Summary Numbers'!AR5+'Summary Numbers'!AR7+'Summary Numbers'!AR9+'Summary Numbers'!AR11+'Summary Numbers'!AR12+'Summary Numbers'!AR14+'Summary Numbers'!AR15</f>
        <v>515</v>
      </c>
      <c r="AN10" s="48">
        <f>'Summary Numbers'!AS5+'Summary Numbers'!AS7+'Summary Numbers'!AS9+'Summary Numbers'!AS11+'Summary Numbers'!AS12+'Summary Numbers'!AS14+'Summary Numbers'!AS15</f>
        <v>165</v>
      </c>
      <c r="AO10" s="48">
        <f>'Summary Numbers'!AT5+'Summary Numbers'!AT7+'Summary Numbers'!AT9+'Summary Numbers'!AT11+'Summary Numbers'!AT12+'Summary Numbers'!AT14+'Summary Numbers'!AT15</f>
        <v>24</v>
      </c>
      <c r="AP10" s="48">
        <f>'Summary Numbers'!AU5+'Summary Numbers'!AU7+'Summary Numbers'!AU9+'Summary Numbers'!AU11+'Summary Numbers'!AU12+'Summary Numbers'!AU14+'Summary Numbers'!AU15</f>
        <v>5</v>
      </c>
      <c r="AQ10" s="48">
        <f>'Summary Numbers'!AV5+'Summary Numbers'!AV7+'Summary Numbers'!AV9+'Summary Numbers'!AV11+'Summary Numbers'!AV12+'Summary Numbers'!AV14+'Summary Numbers'!AV15</f>
        <v>739</v>
      </c>
      <c r="AR10" s="49">
        <f>SUM(B10:AQ10)</f>
        <v>89115</v>
      </c>
      <c r="AT10" s="46" t="s">
        <v>209</v>
      </c>
      <c r="AU10" s="77">
        <f t="shared" si="6"/>
        <v>0.26324969751565414</v>
      </c>
      <c r="AV10" s="77">
        <f t="shared" si="6"/>
        <v>0.25313744712043734</v>
      </c>
      <c r="AW10" s="77">
        <f t="shared" si="6"/>
        <v>0.51638714463609148</v>
      </c>
    </row>
    <row r="11" spans="1:49">
      <c r="A11" s="47" t="s">
        <v>214</v>
      </c>
      <c r="B11" s="48">
        <f>'Summary Numbers'!G6+'Summary Numbers'!G8+'Summary Numbers'!G10+'Summary Numbers'!G13+'Summary Numbers'!G16</f>
        <v>0</v>
      </c>
      <c r="C11" s="48">
        <f>'Summary Numbers'!H6+'Summary Numbers'!H8+'Summary Numbers'!H10+'Summary Numbers'!H13+'Summary Numbers'!H16</f>
        <v>187</v>
      </c>
      <c r="D11" s="48">
        <f>'Summary Numbers'!I6+'Summary Numbers'!I8+'Summary Numbers'!I10+'Summary Numbers'!I13+'Summary Numbers'!I16</f>
        <v>298</v>
      </c>
      <c r="E11" s="48">
        <f>'Summary Numbers'!J6+'Summary Numbers'!J8+'Summary Numbers'!J10+'Summary Numbers'!J13+'Summary Numbers'!J16</f>
        <v>8</v>
      </c>
      <c r="F11" s="48">
        <f>'Summary Numbers'!K6+'Summary Numbers'!K8+'Summary Numbers'!K10+'Summary Numbers'!K13+'Summary Numbers'!K16</f>
        <v>9643</v>
      </c>
      <c r="G11" s="48">
        <f>'Summary Numbers'!L6+'Summary Numbers'!L8+'Summary Numbers'!L10+'Summary Numbers'!L13+'Summary Numbers'!L16</f>
        <v>3040</v>
      </c>
      <c r="H11" s="48">
        <f>'Summary Numbers'!M6+'Summary Numbers'!M8+'Summary Numbers'!M10+'Summary Numbers'!M13+'Summary Numbers'!M16</f>
        <v>304</v>
      </c>
      <c r="I11" s="48">
        <f>'Summary Numbers'!N6+'Summary Numbers'!N8+'Summary Numbers'!N10+'Summary Numbers'!N13+'Summary Numbers'!N16</f>
        <v>180</v>
      </c>
      <c r="J11" s="48">
        <f>'Summary Numbers'!O6+'Summary Numbers'!O8+'Summary Numbers'!O10+'Summary Numbers'!O13+'Summary Numbers'!O16</f>
        <v>330</v>
      </c>
      <c r="K11" s="48">
        <f>'Summary Numbers'!P6+'Summary Numbers'!P8+'Summary Numbers'!P10+'Summary Numbers'!P13+'Summary Numbers'!P16</f>
        <v>188</v>
      </c>
      <c r="L11" s="48">
        <f>'Summary Numbers'!Q6+'Summary Numbers'!Q8+'Summary Numbers'!Q10+'Summary Numbers'!Q13+'Summary Numbers'!Q16</f>
        <v>495</v>
      </c>
      <c r="M11" s="48">
        <f>'Summary Numbers'!R6+'Summary Numbers'!R8+'Summary Numbers'!R10+'Summary Numbers'!R13+'Summary Numbers'!R16</f>
        <v>25</v>
      </c>
      <c r="N11" s="48">
        <f>'Summary Numbers'!S6+'Summary Numbers'!S8+'Summary Numbers'!S10+'Summary Numbers'!S13+'Summary Numbers'!S16</f>
        <v>1628</v>
      </c>
      <c r="O11" s="48">
        <f>'Summary Numbers'!T6+'Summary Numbers'!T8+'Summary Numbers'!T10+'Summary Numbers'!T13+'Summary Numbers'!T16</f>
        <v>11</v>
      </c>
      <c r="P11" s="48">
        <f>'Summary Numbers'!U6+'Summary Numbers'!U8+'Summary Numbers'!U10+'Summary Numbers'!U13+'Summary Numbers'!U16</f>
        <v>31</v>
      </c>
      <c r="Q11" s="48">
        <f>'Summary Numbers'!V6+'Summary Numbers'!V8+'Summary Numbers'!V10+'Summary Numbers'!V13+'Summary Numbers'!V16</f>
        <v>6751</v>
      </c>
      <c r="R11" s="48">
        <f>'Summary Numbers'!W6+'Summary Numbers'!W8+'Summary Numbers'!W10+'Summary Numbers'!W13+'Summary Numbers'!W16</f>
        <v>21187</v>
      </c>
      <c r="S11" s="48">
        <f>'Summary Numbers'!X6+'Summary Numbers'!X8+'Summary Numbers'!X10+'Summary Numbers'!X13+'Summary Numbers'!X16</f>
        <v>7662</v>
      </c>
      <c r="T11" s="48">
        <f>'Summary Numbers'!Y6+'Summary Numbers'!Y8+'Summary Numbers'!Y10+'Summary Numbers'!Y13+'Summary Numbers'!Y16</f>
        <v>0</v>
      </c>
      <c r="U11" s="48">
        <f>'Summary Numbers'!Z6+'Summary Numbers'!Z8+'Summary Numbers'!Z10+'Summary Numbers'!Z13+'Summary Numbers'!Z16</f>
        <v>66</v>
      </c>
      <c r="V11" s="48">
        <f>'Summary Numbers'!AA6+'Summary Numbers'!AA8+'Summary Numbers'!AA10+'Summary Numbers'!AA13+'Summary Numbers'!AA16</f>
        <v>248</v>
      </c>
      <c r="W11" s="48">
        <f>'Summary Numbers'!AB6+'Summary Numbers'!AB8+'Summary Numbers'!AB10+'Summary Numbers'!AB13+'Summary Numbers'!AB16</f>
        <v>15288</v>
      </c>
      <c r="X11" s="48">
        <f>'Summary Numbers'!AC6+'Summary Numbers'!AC8+'Summary Numbers'!AC10+'Summary Numbers'!AC13+'Summary Numbers'!AC16</f>
        <v>7</v>
      </c>
      <c r="Y11" s="48">
        <f>'Summary Numbers'!AD6+'Summary Numbers'!AD8+'Summary Numbers'!AD10+'Summary Numbers'!AD13+'Summary Numbers'!AD16</f>
        <v>53</v>
      </c>
      <c r="Z11" s="48">
        <f>'Summary Numbers'!AE6+'Summary Numbers'!AE8+'Summary Numbers'!AE10+'Summary Numbers'!AE13+'Summary Numbers'!AE16</f>
        <v>6</v>
      </c>
      <c r="AA11" s="48">
        <f>'Summary Numbers'!AF6+'Summary Numbers'!AF8+'Summary Numbers'!AF10+'Summary Numbers'!AF13+'Summary Numbers'!AF16</f>
        <v>236</v>
      </c>
      <c r="AB11" s="48">
        <f>'Summary Numbers'!AG6+'Summary Numbers'!AG8+'Summary Numbers'!AG10+'Summary Numbers'!AG13+'Summary Numbers'!AG16</f>
        <v>13</v>
      </c>
      <c r="AC11" s="48">
        <f>'Summary Numbers'!AH6+'Summary Numbers'!AH8+'Summary Numbers'!AH10+'Summary Numbers'!AH13+'Summary Numbers'!AH16</f>
        <v>5945</v>
      </c>
      <c r="AD11" s="48">
        <f>'Summary Numbers'!AI6+'Summary Numbers'!AI8+'Summary Numbers'!AI10+'Summary Numbers'!AI13+'Summary Numbers'!AI16</f>
        <v>5132</v>
      </c>
      <c r="AE11" s="48">
        <f>'Summary Numbers'!AJ6+'Summary Numbers'!AJ8+'Summary Numbers'!AJ10+'Summary Numbers'!AJ13+'Summary Numbers'!AJ16</f>
        <v>33518</v>
      </c>
      <c r="AF11" s="48">
        <f>'Summary Numbers'!AK6+'Summary Numbers'!AK8+'Summary Numbers'!AK10+'Summary Numbers'!AK13+'Summary Numbers'!AK16</f>
        <v>20445</v>
      </c>
      <c r="AG11" s="48">
        <f>'Summary Numbers'!AL6+'Summary Numbers'!AL8+'Summary Numbers'!AL10+'Summary Numbers'!AL13+'Summary Numbers'!AL16</f>
        <v>46</v>
      </c>
      <c r="AH11" s="48">
        <f>'Summary Numbers'!AM6+'Summary Numbers'!AM8+'Summary Numbers'!AM10+'Summary Numbers'!AM13+'Summary Numbers'!AM16</f>
        <v>37</v>
      </c>
      <c r="AI11" s="48">
        <f>'Summary Numbers'!AN6+'Summary Numbers'!AN8+'Summary Numbers'!AN10+'Summary Numbers'!AN13+'Summary Numbers'!AN16</f>
        <v>22</v>
      </c>
      <c r="AJ11" s="48">
        <f>'Summary Numbers'!AO6+'Summary Numbers'!AO8+'Summary Numbers'!AO10+'Summary Numbers'!AO13+'Summary Numbers'!AO16</f>
        <v>24</v>
      </c>
      <c r="AK11" s="48">
        <f>'Summary Numbers'!AP6+'Summary Numbers'!AP8+'Summary Numbers'!AP10+'Summary Numbers'!AP13+'Summary Numbers'!AP16</f>
        <v>508</v>
      </c>
      <c r="AL11" s="48">
        <f>'Summary Numbers'!AQ6+'Summary Numbers'!AQ8+'Summary Numbers'!AQ10+'Summary Numbers'!AQ13+'Summary Numbers'!AQ16</f>
        <v>3228</v>
      </c>
      <c r="AM11" s="48">
        <f>'Summary Numbers'!AR6+'Summary Numbers'!AR8+'Summary Numbers'!AR10+'Summary Numbers'!AR13+'Summary Numbers'!AR16</f>
        <v>44</v>
      </c>
      <c r="AN11" s="48">
        <f>'Summary Numbers'!AS6+'Summary Numbers'!AS8+'Summary Numbers'!AS10+'Summary Numbers'!AS13+'Summary Numbers'!AS16</f>
        <v>45</v>
      </c>
      <c r="AO11" s="48">
        <f>'Summary Numbers'!AT6+'Summary Numbers'!AT8+'Summary Numbers'!AT10+'Summary Numbers'!AT13+'Summary Numbers'!AT16</f>
        <v>100</v>
      </c>
      <c r="AP11" s="48">
        <f>'Summary Numbers'!AU6+'Summary Numbers'!AU8+'Summary Numbers'!AU10+'Summary Numbers'!AU13+'Summary Numbers'!AU16</f>
        <v>22</v>
      </c>
      <c r="AQ11" s="48">
        <f>'Summary Numbers'!AV6+'Summary Numbers'!AV8+'Summary Numbers'!AV10+'Summary Numbers'!AV13+'Summary Numbers'!AV16</f>
        <v>342</v>
      </c>
      <c r="AR11" s="49">
        <f>SUM(B11:AQ11)</f>
        <v>137343</v>
      </c>
      <c r="AS11" s="56"/>
      <c r="AT11" s="46" t="s">
        <v>131</v>
      </c>
      <c r="AU11" s="55">
        <f t="shared" si="6"/>
        <v>0.39351667858940731</v>
      </c>
      <c r="AV11" s="55">
        <f t="shared" si="6"/>
        <v>0.60648332141059269</v>
      </c>
      <c r="AW11" s="55">
        <f t="shared" si="6"/>
        <v>1</v>
      </c>
    </row>
    <row r="12" spans="1:49">
      <c r="A12" s="47" t="s">
        <v>215</v>
      </c>
      <c r="B12" s="63">
        <f t="shared" ref="B12:AF12" si="7">B10/B$5</f>
        <v>1</v>
      </c>
      <c r="C12" s="63">
        <f t="shared" si="7"/>
        <v>0.65561694290976058</v>
      </c>
      <c r="D12" s="63">
        <f t="shared" si="7"/>
        <v>0.80699481865284972</v>
      </c>
      <c r="E12" s="63">
        <f t="shared" si="7"/>
        <v>0.97575757575757571</v>
      </c>
      <c r="F12" s="63">
        <f t="shared" si="7"/>
        <v>0.43726657329598506</v>
      </c>
      <c r="G12" s="63">
        <f t="shared" si="7"/>
        <v>0.18476803432555644</v>
      </c>
      <c r="H12" s="63">
        <f t="shared" si="7"/>
        <v>0.70741097208854664</v>
      </c>
      <c r="I12" s="63">
        <f t="shared" si="7"/>
        <v>0.96470588235294119</v>
      </c>
      <c r="J12" s="63">
        <f t="shared" si="7"/>
        <v>0.88306165839829909</v>
      </c>
      <c r="K12" s="63">
        <f t="shared" si="7"/>
        <v>0.80737704918032782</v>
      </c>
      <c r="L12" s="63">
        <f t="shared" si="7"/>
        <v>0.68043899289864429</v>
      </c>
      <c r="M12" s="63">
        <f t="shared" si="7"/>
        <v>0.6376811594202898</v>
      </c>
      <c r="N12" s="63">
        <f t="shared" si="7"/>
        <v>0.29493287137288871</v>
      </c>
      <c r="O12" s="63">
        <f t="shared" si="7"/>
        <v>0.96463022508038587</v>
      </c>
      <c r="P12" s="63">
        <f t="shared" si="7"/>
        <v>0.94551845342706498</v>
      </c>
      <c r="Q12" s="63">
        <f t="shared" si="7"/>
        <v>0.43144685868283644</v>
      </c>
      <c r="R12" s="63">
        <f t="shared" si="7"/>
        <v>0.16474808799180005</v>
      </c>
      <c r="S12" s="63">
        <f t="shared" si="7"/>
        <v>0.29783724340175954</v>
      </c>
      <c r="T12" s="63">
        <f t="shared" si="7"/>
        <v>1</v>
      </c>
      <c r="U12" s="63">
        <f t="shared" si="7"/>
        <v>0.98724884080370945</v>
      </c>
      <c r="V12" s="63">
        <f t="shared" si="7"/>
        <v>0.93043478260869561</v>
      </c>
      <c r="W12" s="63">
        <f t="shared" si="7"/>
        <v>0.29476889011901469</v>
      </c>
      <c r="X12" s="63">
        <f t="shared" si="7"/>
        <v>0.96153846153846156</v>
      </c>
      <c r="Y12" s="63">
        <f t="shared" si="7"/>
        <v>0.93062827225130895</v>
      </c>
      <c r="Z12" s="63">
        <f t="shared" si="7"/>
        <v>0.93258426966292129</v>
      </c>
      <c r="AA12" s="63">
        <f t="shared" si="7"/>
        <v>0.93438976925215456</v>
      </c>
      <c r="AB12" s="63">
        <f t="shared" si="7"/>
        <v>0.96378830083565459</v>
      </c>
      <c r="AC12" s="63">
        <f t="shared" si="7"/>
        <v>0.31524994240958304</v>
      </c>
      <c r="AD12" s="63">
        <f t="shared" si="7"/>
        <v>0.32197119830889154</v>
      </c>
      <c r="AE12" s="63">
        <f t="shared" si="7"/>
        <v>0.34131195220689386</v>
      </c>
      <c r="AF12" s="63">
        <f t="shared" si="7"/>
        <v>0.12795905310300704</v>
      </c>
      <c r="AG12" s="63">
        <f t="shared" ref="AG12:AR12" si="8">AG10/AG$5</f>
        <v>0.85396825396825393</v>
      </c>
      <c r="AH12" s="63">
        <f t="shared" si="8"/>
        <v>0.85433070866141736</v>
      </c>
      <c r="AI12" s="63">
        <f t="shared" si="8"/>
        <v>0.98716452742123684</v>
      </c>
      <c r="AJ12" s="63">
        <f t="shared" si="8"/>
        <v>0.98637137989778534</v>
      </c>
      <c r="AK12" s="63">
        <f t="shared" si="8"/>
        <v>0.32981530343007914</v>
      </c>
      <c r="AL12" s="63">
        <f t="shared" si="8"/>
        <v>0.54251700680272108</v>
      </c>
      <c r="AM12" s="63">
        <f t="shared" si="8"/>
        <v>0.92128801431127016</v>
      </c>
      <c r="AN12" s="63">
        <f t="shared" si="8"/>
        <v>0.7857142857142857</v>
      </c>
      <c r="AO12" s="63">
        <f t="shared" si="8"/>
        <v>0.19354838709677419</v>
      </c>
      <c r="AP12" s="63">
        <f t="shared" si="8"/>
        <v>0.18518518518518517</v>
      </c>
      <c r="AQ12" s="63">
        <f t="shared" si="8"/>
        <v>0.68362627197039783</v>
      </c>
      <c r="AR12" s="64">
        <f t="shared" si="8"/>
        <v>0.39351667858940731</v>
      </c>
      <c r="AU12" s="54"/>
      <c r="AV12" s="54"/>
      <c r="AW12" s="54"/>
    </row>
    <row r="13" spans="1:49">
      <c r="A13" s="47" t="s">
        <v>216</v>
      </c>
      <c r="B13" s="63">
        <f t="shared" ref="B13:AF13" si="9">B11/B$5</f>
        <v>0</v>
      </c>
      <c r="C13" s="63">
        <f t="shared" si="9"/>
        <v>0.34438305709023942</v>
      </c>
      <c r="D13" s="63">
        <f t="shared" si="9"/>
        <v>0.19300518134715025</v>
      </c>
      <c r="E13" s="63">
        <f t="shared" si="9"/>
        <v>2.4242424242424242E-2</v>
      </c>
      <c r="F13" s="63">
        <f t="shared" si="9"/>
        <v>0.56273342670401494</v>
      </c>
      <c r="G13" s="63">
        <f t="shared" si="9"/>
        <v>0.81523196567444356</v>
      </c>
      <c r="H13" s="63">
        <f t="shared" si="9"/>
        <v>0.2925890279114533</v>
      </c>
      <c r="I13" s="63">
        <f t="shared" si="9"/>
        <v>3.5294117647058823E-2</v>
      </c>
      <c r="J13" s="63">
        <f t="shared" si="9"/>
        <v>0.11693834160170093</v>
      </c>
      <c r="K13" s="63">
        <f t="shared" si="9"/>
        <v>0.19262295081967212</v>
      </c>
      <c r="L13" s="63">
        <f t="shared" si="9"/>
        <v>0.31956100710135571</v>
      </c>
      <c r="M13" s="63">
        <f t="shared" si="9"/>
        <v>0.36231884057971014</v>
      </c>
      <c r="N13" s="63">
        <f t="shared" si="9"/>
        <v>0.70506712862711129</v>
      </c>
      <c r="O13" s="63">
        <f t="shared" si="9"/>
        <v>3.5369774919614148E-2</v>
      </c>
      <c r="P13" s="63">
        <f t="shared" si="9"/>
        <v>5.4481546572934976E-2</v>
      </c>
      <c r="Q13" s="63">
        <f t="shared" si="9"/>
        <v>0.5685531413171635</v>
      </c>
      <c r="R13" s="63">
        <f t="shared" si="9"/>
        <v>0.83525191200819993</v>
      </c>
      <c r="S13" s="63">
        <f t="shared" si="9"/>
        <v>0.70216275659824046</v>
      </c>
      <c r="T13" s="63">
        <f t="shared" si="9"/>
        <v>0</v>
      </c>
      <c r="U13" s="63">
        <f t="shared" si="9"/>
        <v>1.2751159196290572E-2</v>
      </c>
      <c r="V13" s="63">
        <f t="shared" si="9"/>
        <v>6.9565217391304349E-2</v>
      </c>
      <c r="W13" s="63">
        <f t="shared" si="9"/>
        <v>0.70523110988098536</v>
      </c>
      <c r="X13" s="63">
        <f t="shared" si="9"/>
        <v>3.8461538461538464E-2</v>
      </c>
      <c r="Y13" s="63">
        <f t="shared" si="9"/>
        <v>6.9371727748691103E-2</v>
      </c>
      <c r="Z13" s="63">
        <f t="shared" si="9"/>
        <v>6.741573033707865E-2</v>
      </c>
      <c r="AA13" s="63">
        <f t="shared" si="9"/>
        <v>6.561023074784543E-2</v>
      </c>
      <c r="AB13" s="63">
        <f t="shared" si="9"/>
        <v>3.6211699164345405E-2</v>
      </c>
      <c r="AC13" s="63">
        <f t="shared" si="9"/>
        <v>0.68475005759041696</v>
      </c>
      <c r="AD13" s="63">
        <f t="shared" si="9"/>
        <v>0.67802880169110846</v>
      </c>
      <c r="AE13" s="63">
        <f t="shared" si="9"/>
        <v>0.65868804779310619</v>
      </c>
      <c r="AF13" s="63">
        <f t="shared" si="9"/>
        <v>0.87204094689699296</v>
      </c>
      <c r="AG13" s="63">
        <f t="shared" ref="AG13:AP13" si="10">AG11/AG$5</f>
        <v>0.14603174603174604</v>
      </c>
      <c r="AH13" s="63">
        <f t="shared" si="10"/>
        <v>0.14566929133858267</v>
      </c>
      <c r="AI13" s="63">
        <f t="shared" si="10"/>
        <v>1.2835472578763127E-2</v>
      </c>
      <c r="AJ13" s="63">
        <f t="shared" si="10"/>
        <v>1.3628620102214651E-2</v>
      </c>
      <c r="AK13" s="63">
        <f t="shared" si="10"/>
        <v>0.67018469656992086</v>
      </c>
      <c r="AL13" s="63">
        <f t="shared" si="10"/>
        <v>0.45748299319727892</v>
      </c>
      <c r="AM13" s="63">
        <f t="shared" si="10"/>
        <v>7.8711985688729877E-2</v>
      </c>
      <c r="AN13" s="63">
        <f t="shared" si="10"/>
        <v>0.21428571428571427</v>
      </c>
      <c r="AO13" s="63">
        <f t="shared" si="10"/>
        <v>0.80645161290322576</v>
      </c>
      <c r="AP13" s="63">
        <f t="shared" si="10"/>
        <v>0.81481481481481477</v>
      </c>
      <c r="AQ13" s="63">
        <f>AQ11/AQ$5</f>
        <v>0.31637372802960223</v>
      </c>
      <c r="AR13" s="64">
        <f>AR11/AR$5</f>
        <v>0.60648332141059269</v>
      </c>
      <c r="AU13" s="50" t="s">
        <v>236</v>
      </c>
      <c r="AV13" s="50" t="s">
        <v>43</v>
      </c>
      <c r="AW13" s="50" t="s">
        <v>131</v>
      </c>
    </row>
    <row r="14" spans="1:49">
      <c r="AT14" s="46" t="s">
        <v>208</v>
      </c>
      <c r="AU14" s="55">
        <f>AU4/$AW4</f>
        <v>0.26936211399039428</v>
      </c>
      <c r="AV14" s="55">
        <f>AV4/$AW4</f>
        <v>0.73063788600960577</v>
      </c>
      <c r="AW14" s="55">
        <f>AW4/$AW4</f>
        <v>1</v>
      </c>
    </row>
    <row r="15" spans="1:49">
      <c r="A15" s="46" t="s">
        <v>217</v>
      </c>
      <c r="AU15" s="54"/>
      <c r="AV15" s="54"/>
      <c r="AW15" s="54"/>
    </row>
    <row r="16" spans="1:49">
      <c r="A16" s="47" t="s">
        <v>56</v>
      </c>
      <c r="B16" s="48">
        <f>'Summary Numbers'!G17</f>
        <v>0</v>
      </c>
      <c r="C16" s="48">
        <f>'Summary Numbers'!H17</f>
        <v>0</v>
      </c>
      <c r="D16" s="48">
        <f>'Summary Numbers'!I17</f>
        <v>0</v>
      </c>
      <c r="E16" s="48">
        <f>'Summary Numbers'!J17</f>
        <v>0</v>
      </c>
      <c r="F16" s="48">
        <f>'Summary Numbers'!K17</f>
        <v>243</v>
      </c>
      <c r="G16" s="48">
        <f>'Summary Numbers'!L17</f>
        <v>5</v>
      </c>
      <c r="H16" s="48">
        <f>'Summary Numbers'!M17</f>
        <v>0</v>
      </c>
      <c r="I16" s="48">
        <f>'Summary Numbers'!N17</f>
        <v>0</v>
      </c>
      <c r="J16" s="48">
        <f>'Summary Numbers'!O17</f>
        <v>0</v>
      </c>
      <c r="K16" s="48">
        <f>'Summary Numbers'!P17</f>
        <v>0</v>
      </c>
      <c r="L16" s="48">
        <f>'Summary Numbers'!Q17</f>
        <v>0</v>
      </c>
      <c r="M16" s="48">
        <f>'Summary Numbers'!R17</f>
        <v>0</v>
      </c>
      <c r="N16" s="48">
        <f>'Summary Numbers'!S17</f>
        <v>0</v>
      </c>
      <c r="O16" s="48">
        <f>'Summary Numbers'!T17</f>
        <v>0</v>
      </c>
      <c r="P16" s="48">
        <f>'Summary Numbers'!U17</f>
        <v>71</v>
      </c>
      <c r="Q16" s="48">
        <f>'Summary Numbers'!V17</f>
        <v>58</v>
      </c>
      <c r="R16" s="48">
        <f>'Summary Numbers'!W17</f>
        <v>0</v>
      </c>
      <c r="S16" s="48">
        <f>'Summary Numbers'!X17</f>
        <v>6</v>
      </c>
      <c r="T16" s="48">
        <f>'Summary Numbers'!Y17</f>
        <v>0</v>
      </c>
      <c r="U16" s="48">
        <f>'Summary Numbers'!Z17</f>
        <v>0</v>
      </c>
      <c r="V16" s="48">
        <f>'Summary Numbers'!AA17</f>
        <v>0</v>
      </c>
      <c r="W16" s="48">
        <f>'Summary Numbers'!AB17</f>
        <v>0</v>
      </c>
      <c r="X16" s="48">
        <f>'Summary Numbers'!AC17</f>
        <v>0</v>
      </c>
      <c r="Y16" s="48">
        <f>'Summary Numbers'!AD17</f>
        <v>1</v>
      </c>
      <c r="Z16" s="48">
        <f>'Summary Numbers'!AE17</f>
        <v>0</v>
      </c>
      <c r="AA16" s="48">
        <f>'Summary Numbers'!AF17</f>
        <v>1</v>
      </c>
      <c r="AB16" s="48">
        <f>'Summary Numbers'!AG17</f>
        <v>2</v>
      </c>
      <c r="AC16" s="48">
        <f>'Summary Numbers'!AH17</f>
        <v>0</v>
      </c>
      <c r="AD16" s="48">
        <f>'Summary Numbers'!AI17</f>
        <v>0</v>
      </c>
      <c r="AE16" s="48">
        <f>'Summary Numbers'!AJ17</f>
        <v>845</v>
      </c>
      <c r="AF16" s="48">
        <f>'Summary Numbers'!AK17</f>
        <v>15</v>
      </c>
      <c r="AG16" s="48">
        <f>'Summary Numbers'!AL17</f>
        <v>0</v>
      </c>
      <c r="AH16" s="48">
        <f>'Summary Numbers'!AM17</f>
        <v>0</v>
      </c>
      <c r="AI16" s="48">
        <f>'Summary Numbers'!AN17</f>
        <v>0</v>
      </c>
      <c r="AJ16" s="48">
        <f>'Summary Numbers'!AO17</f>
        <v>0</v>
      </c>
      <c r="AK16" s="48">
        <f>'Summary Numbers'!AP17</f>
        <v>0</v>
      </c>
      <c r="AL16" s="48">
        <f>'Summary Numbers'!AQ17</f>
        <v>20</v>
      </c>
      <c r="AM16" s="48">
        <f>'Summary Numbers'!AR17</f>
        <v>0</v>
      </c>
      <c r="AN16" s="48">
        <f>'Summary Numbers'!AS17</f>
        <v>0</v>
      </c>
      <c r="AO16" s="48">
        <f>'Summary Numbers'!AT17</f>
        <v>0</v>
      </c>
      <c r="AP16" s="48">
        <f>'Summary Numbers'!AU17</f>
        <v>0</v>
      </c>
      <c r="AQ16" s="48">
        <f>'Summary Numbers'!AV17</f>
        <v>0</v>
      </c>
      <c r="AR16" s="49">
        <f>SUM(B16:AQ16)</f>
        <v>1267</v>
      </c>
      <c r="AU16" s="50" t="s">
        <v>236</v>
      </c>
      <c r="AV16" s="50" t="s">
        <v>43</v>
      </c>
      <c r="AW16" s="50" t="s">
        <v>131</v>
      </c>
    </row>
    <row r="17" spans="1:58">
      <c r="A17" s="47" t="s">
        <v>57</v>
      </c>
      <c r="B17" s="48">
        <f>'Summary Numbers'!G18</f>
        <v>0</v>
      </c>
      <c r="C17" s="48">
        <f>'Summary Numbers'!H18</f>
        <v>0</v>
      </c>
      <c r="D17" s="48">
        <f>'Summary Numbers'!I18</f>
        <v>0</v>
      </c>
      <c r="E17" s="48">
        <f>'Summary Numbers'!J18</f>
        <v>0</v>
      </c>
      <c r="F17" s="48">
        <f>'Summary Numbers'!K18</f>
        <v>118</v>
      </c>
      <c r="G17" s="48">
        <f>'Summary Numbers'!L18</f>
        <v>0</v>
      </c>
      <c r="H17" s="48">
        <f>'Summary Numbers'!M18</f>
        <v>0</v>
      </c>
      <c r="I17" s="48">
        <f>'Summary Numbers'!N18</f>
        <v>0</v>
      </c>
      <c r="J17" s="48">
        <f>'Summary Numbers'!O18</f>
        <v>0</v>
      </c>
      <c r="K17" s="48">
        <f>'Summary Numbers'!P18</f>
        <v>0</v>
      </c>
      <c r="L17" s="48">
        <f>'Summary Numbers'!Q18</f>
        <v>0</v>
      </c>
      <c r="M17" s="48">
        <f>'Summary Numbers'!R18</f>
        <v>0</v>
      </c>
      <c r="N17" s="48">
        <f>'Summary Numbers'!S18</f>
        <v>0</v>
      </c>
      <c r="O17" s="48">
        <f>'Summary Numbers'!T18</f>
        <v>1</v>
      </c>
      <c r="P17" s="48">
        <f>'Summary Numbers'!U18</f>
        <v>6</v>
      </c>
      <c r="Q17" s="48">
        <f>'Summary Numbers'!V18</f>
        <v>0</v>
      </c>
      <c r="R17" s="48">
        <f>'Summary Numbers'!W18</f>
        <v>0</v>
      </c>
      <c r="S17" s="48">
        <f>'Summary Numbers'!X18</f>
        <v>5</v>
      </c>
      <c r="T17" s="48">
        <f>'Summary Numbers'!Y18</f>
        <v>0</v>
      </c>
      <c r="U17" s="48">
        <f>'Summary Numbers'!Z18</f>
        <v>0</v>
      </c>
      <c r="V17" s="48">
        <f>'Summary Numbers'!AA18</f>
        <v>17</v>
      </c>
      <c r="W17" s="48">
        <f>'Summary Numbers'!AB18</f>
        <v>0</v>
      </c>
      <c r="X17" s="48">
        <f>'Summary Numbers'!AC18</f>
        <v>0</v>
      </c>
      <c r="Y17" s="48">
        <f>'Summary Numbers'!AD18</f>
        <v>0</v>
      </c>
      <c r="Z17" s="48">
        <f>'Summary Numbers'!AE18</f>
        <v>0</v>
      </c>
      <c r="AA17" s="48">
        <f>'Summary Numbers'!AF18</f>
        <v>0</v>
      </c>
      <c r="AB17" s="48">
        <f>'Summary Numbers'!AG18</f>
        <v>2</v>
      </c>
      <c r="AC17" s="48">
        <f>'Summary Numbers'!AH18</f>
        <v>0</v>
      </c>
      <c r="AD17" s="48">
        <f>'Summary Numbers'!AI18</f>
        <v>0</v>
      </c>
      <c r="AE17" s="48">
        <f>'Summary Numbers'!AJ18</f>
        <v>209</v>
      </c>
      <c r="AF17" s="48">
        <f>'Summary Numbers'!AK18</f>
        <v>1</v>
      </c>
      <c r="AG17" s="48">
        <f>'Summary Numbers'!AL18</f>
        <v>2</v>
      </c>
      <c r="AH17" s="48">
        <f>'Summary Numbers'!AM18</f>
        <v>0</v>
      </c>
      <c r="AI17" s="48">
        <f>'Summary Numbers'!AN18</f>
        <v>0</v>
      </c>
      <c r="AJ17" s="48">
        <f>'Summary Numbers'!AO18</f>
        <v>0</v>
      </c>
      <c r="AK17" s="48">
        <f>'Summary Numbers'!AP18</f>
        <v>0</v>
      </c>
      <c r="AL17" s="48">
        <f>'Summary Numbers'!AQ18</f>
        <v>14</v>
      </c>
      <c r="AM17" s="48">
        <f>'Summary Numbers'!AR18</f>
        <v>0</v>
      </c>
      <c r="AN17" s="48">
        <f>'Summary Numbers'!AS18</f>
        <v>0</v>
      </c>
      <c r="AO17" s="48">
        <f>'Summary Numbers'!AT18</f>
        <v>0</v>
      </c>
      <c r="AP17" s="48">
        <f>'Summary Numbers'!AU18</f>
        <v>0</v>
      </c>
      <c r="AQ17" s="48">
        <f>'Summary Numbers'!AV18</f>
        <v>0</v>
      </c>
      <c r="AR17" s="49">
        <f>SUM(B17:AQ17)</f>
        <v>375</v>
      </c>
      <c r="AT17" s="46" t="s">
        <v>209</v>
      </c>
      <c r="AU17" s="55">
        <f>AU5/$AW5</f>
        <v>0.50979134598939624</v>
      </c>
      <c r="AV17" s="55">
        <f>AV5/$AW5</f>
        <v>0.49020865401060371</v>
      </c>
      <c r="AW17" s="55">
        <f>AW5/$AW5</f>
        <v>1</v>
      </c>
    </row>
    <row r="18" spans="1:58">
      <c r="A18" s="47" t="s">
        <v>58</v>
      </c>
      <c r="B18" s="48">
        <f>'Summary Numbers'!G19</f>
        <v>0</v>
      </c>
      <c r="C18" s="48">
        <f>'Summary Numbers'!H19</f>
        <v>4</v>
      </c>
      <c r="D18" s="48">
        <f>'Summary Numbers'!I19</f>
        <v>13</v>
      </c>
      <c r="E18" s="48">
        <f>'Summary Numbers'!J19</f>
        <v>0</v>
      </c>
      <c r="F18" s="48">
        <f>'Summary Numbers'!K19</f>
        <v>148</v>
      </c>
      <c r="G18" s="48">
        <f>'Summary Numbers'!L19</f>
        <v>2</v>
      </c>
      <c r="H18" s="48">
        <f>'Summary Numbers'!M19</f>
        <v>7</v>
      </c>
      <c r="I18" s="48">
        <f>'Summary Numbers'!N19</f>
        <v>12</v>
      </c>
      <c r="J18" s="48">
        <f>'Summary Numbers'!O19</f>
        <v>1</v>
      </c>
      <c r="K18" s="48">
        <f>'Summary Numbers'!P19</f>
        <v>6</v>
      </c>
      <c r="L18" s="48">
        <f>'Summary Numbers'!Q19</f>
        <v>0</v>
      </c>
      <c r="M18" s="48">
        <f>'Summary Numbers'!R19</f>
        <v>0</v>
      </c>
      <c r="N18" s="48">
        <f>'Summary Numbers'!S19</f>
        <v>2</v>
      </c>
      <c r="O18" s="48">
        <f>'Summary Numbers'!T19</f>
        <v>0</v>
      </c>
      <c r="P18" s="48">
        <f>'Summary Numbers'!U19</f>
        <v>42</v>
      </c>
      <c r="Q18" s="48">
        <f>'Summary Numbers'!V19</f>
        <v>0</v>
      </c>
      <c r="R18" s="48">
        <f>'Summary Numbers'!W19</f>
        <v>0</v>
      </c>
      <c r="S18" s="48">
        <f>'Summary Numbers'!X19</f>
        <v>10</v>
      </c>
      <c r="T18" s="48">
        <f>'Summary Numbers'!Y19</f>
        <v>0</v>
      </c>
      <c r="U18" s="48">
        <f>'Summary Numbers'!Z19</f>
        <v>12</v>
      </c>
      <c r="V18" s="48">
        <f>'Summary Numbers'!AA19</f>
        <v>81</v>
      </c>
      <c r="W18" s="48">
        <f>'Summary Numbers'!AB19</f>
        <v>0</v>
      </c>
      <c r="X18" s="48">
        <f>'Summary Numbers'!AC19</f>
        <v>18</v>
      </c>
      <c r="Y18" s="48">
        <f>'Summary Numbers'!AD19</f>
        <v>0</v>
      </c>
      <c r="Z18" s="48">
        <f>'Summary Numbers'!AE19</f>
        <v>4</v>
      </c>
      <c r="AA18" s="48">
        <f>'Summary Numbers'!AF19</f>
        <v>274</v>
      </c>
      <c r="AB18" s="48">
        <f>'Summary Numbers'!AG19</f>
        <v>13</v>
      </c>
      <c r="AC18" s="48">
        <f>'Summary Numbers'!AH19</f>
        <v>3</v>
      </c>
      <c r="AD18" s="48">
        <f>'Summary Numbers'!AI19</f>
        <v>4</v>
      </c>
      <c r="AE18" s="48">
        <f>'Summary Numbers'!AJ19</f>
        <v>285</v>
      </c>
      <c r="AF18" s="48">
        <f>'Summary Numbers'!AK19</f>
        <v>5113</v>
      </c>
      <c r="AG18" s="48">
        <f>'Summary Numbers'!AL19</f>
        <v>14</v>
      </c>
      <c r="AH18" s="48">
        <f>'Summary Numbers'!AM19</f>
        <v>0</v>
      </c>
      <c r="AI18" s="48">
        <f>'Summary Numbers'!AN19</f>
        <v>23</v>
      </c>
      <c r="AJ18" s="48">
        <f>'Summary Numbers'!AO19</f>
        <v>0</v>
      </c>
      <c r="AK18" s="48">
        <f>'Summary Numbers'!AP19</f>
        <v>0</v>
      </c>
      <c r="AL18" s="48">
        <f>'Summary Numbers'!AQ19</f>
        <v>38</v>
      </c>
      <c r="AM18" s="48">
        <f>'Summary Numbers'!AR19</f>
        <v>7</v>
      </c>
      <c r="AN18" s="48">
        <f>'Summary Numbers'!AS19</f>
        <v>0</v>
      </c>
      <c r="AO18" s="48">
        <f>'Summary Numbers'!AT19</f>
        <v>0</v>
      </c>
      <c r="AP18" s="48">
        <f>'Summary Numbers'!AU19</f>
        <v>0</v>
      </c>
      <c r="AQ18" s="48">
        <f>'Summary Numbers'!AV19</f>
        <v>7</v>
      </c>
      <c r="AR18" s="49">
        <f>SUM(B18:AQ18)</f>
        <v>6143</v>
      </c>
    </row>
    <row r="19" spans="1:58">
      <c r="A19" s="47" t="s">
        <v>218</v>
      </c>
      <c r="B19" s="48">
        <f t="shared" ref="B19:AF19" si="11">SUM(B16:B18)</f>
        <v>0</v>
      </c>
      <c r="C19" s="48">
        <f t="shared" si="11"/>
        <v>4</v>
      </c>
      <c r="D19" s="48">
        <f t="shared" si="11"/>
        <v>13</v>
      </c>
      <c r="E19" s="48">
        <f t="shared" si="11"/>
        <v>0</v>
      </c>
      <c r="F19" s="48">
        <f t="shared" si="11"/>
        <v>509</v>
      </c>
      <c r="G19" s="48">
        <f t="shared" si="11"/>
        <v>7</v>
      </c>
      <c r="H19" s="48">
        <f t="shared" si="11"/>
        <v>7</v>
      </c>
      <c r="I19" s="48">
        <f t="shared" si="11"/>
        <v>12</v>
      </c>
      <c r="J19" s="48">
        <f t="shared" si="11"/>
        <v>1</v>
      </c>
      <c r="K19" s="48">
        <f t="shared" si="11"/>
        <v>6</v>
      </c>
      <c r="L19" s="48">
        <f t="shared" si="11"/>
        <v>0</v>
      </c>
      <c r="M19" s="48">
        <f t="shared" si="11"/>
        <v>0</v>
      </c>
      <c r="N19" s="48">
        <f t="shared" si="11"/>
        <v>2</v>
      </c>
      <c r="O19" s="48">
        <f t="shared" si="11"/>
        <v>1</v>
      </c>
      <c r="P19" s="48">
        <f t="shared" si="11"/>
        <v>119</v>
      </c>
      <c r="Q19" s="48">
        <f t="shared" si="11"/>
        <v>58</v>
      </c>
      <c r="R19" s="48">
        <f t="shared" si="11"/>
        <v>0</v>
      </c>
      <c r="S19" s="48">
        <f t="shared" si="11"/>
        <v>21</v>
      </c>
      <c r="T19" s="48">
        <f t="shared" si="11"/>
        <v>0</v>
      </c>
      <c r="U19" s="48">
        <f t="shared" si="11"/>
        <v>12</v>
      </c>
      <c r="V19" s="48">
        <f t="shared" si="11"/>
        <v>98</v>
      </c>
      <c r="W19" s="48">
        <f t="shared" si="11"/>
        <v>0</v>
      </c>
      <c r="X19" s="48">
        <f t="shared" si="11"/>
        <v>18</v>
      </c>
      <c r="Y19" s="48">
        <f t="shared" si="11"/>
        <v>1</v>
      </c>
      <c r="Z19" s="48">
        <f t="shared" si="11"/>
        <v>4</v>
      </c>
      <c r="AA19" s="48">
        <f t="shared" si="11"/>
        <v>275</v>
      </c>
      <c r="AB19" s="48">
        <f t="shared" si="11"/>
        <v>17</v>
      </c>
      <c r="AC19" s="48">
        <f t="shared" si="11"/>
        <v>3</v>
      </c>
      <c r="AD19" s="48">
        <f t="shared" si="11"/>
        <v>4</v>
      </c>
      <c r="AE19" s="48">
        <f t="shared" si="11"/>
        <v>1339</v>
      </c>
      <c r="AF19" s="48">
        <f t="shared" si="11"/>
        <v>5129</v>
      </c>
      <c r="AG19" s="48">
        <f t="shared" ref="AG19:AP19" si="12">SUM(AG16:AG18)</f>
        <v>16</v>
      </c>
      <c r="AH19" s="48">
        <f t="shared" si="12"/>
        <v>0</v>
      </c>
      <c r="AI19" s="48">
        <f t="shared" si="12"/>
        <v>23</v>
      </c>
      <c r="AJ19" s="48">
        <f t="shared" si="12"/>
        <v>0</v>
      </c>
      <c r="AK19" s="48">
        <f t="shared" si="12"/>
        <v>0</v>
      </c>
      <c r="AL19" s="48">
        <f t="shared" si="12"/>
        <v>72</v>
      </c>
      <c r="AM19" s="48">
        <f t="shared" si="12"/>
        <v>7</v>
      </c>
      <c r="AN19" s="48">
        <f t="shared" si="12"/>
        <v>0</v>
      </c>
      <c r="AO19" s="48">
        <f t="shared" si="12"/>
        <v>0</v>
      </c>
      <c r="AP19" s="48">
        <f t="shared" si="12"/>
        <v>0</v>
      </c>
      <c r="AQ19" s="48">
        <f>SUM(AQ16:AQ18)</f>
        <v>7</v>
      </c>
      <c r="AR19" s="49">
        <f>SUM(AR16:AR18)</f>
        <v>7785</v>
      </c>
      <c r="AS19" s="56"/>
      <c r="AT19" s="46"/>
      <c r="AU19" s="53"/>
      <c r="AV19" s="53"/>
      <c r="AW19" s="53"/>
    </row>
    <row r="20" spans="1:58">
      <c r="AR20" s="49"/>
      <c r="AS20" s="56"/>
      <c r="AY20" s="258"/>
      <c r="AZ20" s="258"/>
      <c r="BA20" s="258"/>
      <c r="BB20" s="258"/>
      <c r="BC20" s="258"/>
      <c r="BD20" s="258"/>
      <c r="BE20" s="258"/>
    </row>
    <row r="21" spans="1:58" ht="15.75">
      <c r="A21" s="46" t="s">
        <v>219</v>
      </c>
      <c r="AR21" s="49"/>
      <c r="AU21" s="57" t="s">
        <v>241</v>
      </c>
      <c r="AV21" s="57" t="s">
        <v>242</v>
      </c>
      <c r="AW21" s="50" t="s">
        <v>131</v>
      </c>
      <c r="AX21" s="50"/>
      <c r="AY21" s="258"/>
      <c r="AZ21" s="260"/>
      <c r="BA21" s="260"/>
      <c r="BB21" s="261" t="s">
        <v>241</v>
      </c>
      <c r="BC21" s="261" t="s">
        <v>242</v>
      </c>
      <c r="BD21" s="261" t="s">
        <v>131</v>
      </c>
      <c r="BE21" s="258"/>
    </row>
    <row r="22" spans="1:58" ht="15.75">
      <c r="A22" s="47" t="s">
        <v>220</v>
      </c>
      <c r="B22" s="48">
        <f>'Summary Numbers'!G23+'Summary Numbers'!G24</f>
        <v>0</v>
      </c>
      <c r="C22" s="48">
        <f>'Summary Numbers'!H23+'Summary Numbers'!H24</f>
        <v>3</v>
      </c>
      <c r="D22" s="48">
        <f>'Summary Numbers'!I23+'Summary Numbers'!I24</f>
        <v>10</v>
      </c>
      <c r="E22" s="48">
        <f>'Summary Numbers'!J23+'Summary Numbers'!J24</f>
        <v>46</v>
      </c>
      <c r="F22" s="48">
        <f>'Summary Numbers'!K23+'Summary Numbers'!K24</f>
        <v>108</v>
      </c>
      <c r="G22" s="48">
        <f>'Summary Numbers'!L23+'Summary Numbers'!L24</f>
        <v>3</v>
      </c>
      <c r="H22" s="48">
        <f>'Summary Numbers'!M23+'Summary Numbers'!M24</f>
        <v>24</v>
      </c>
      <c r="I22" s="48">
        <f>'Summary Numbers'!N23+'Summary Numbers'!N24</f>
        <v>258</v>
      </c>
      <c r="J22" s="48">
        <f>'Summary Numbers'!O23+'Summary Numbers'!O24</f>
        <v>48</v>
      </c>
      <c r="K22" s="48">
        <f>'Summary Numbers'!P23+'Summary Numbers'!P24</f>
        <v>3</v>
      </c>
      <c r="L22" s="48">
        <f>'Summary Numbers'!Q23+'Summary Numbers'!Q24</f>
        <v>1</v>
      </c>
      <c r="M22" s="48">
        <f>'Summary Numbers'!R23+'Summary Numbers'!R24</f>
        <v>0</v>
      </c>
      <c r="N22" s="48">
        <f>'Summary Numbers'!S23+'Summary Numbers'!S24</f>
        <v>50</v>
      </c>
      <c r="O22" s="48">
        <f>'Summary Numbers'!T23+'Summary Numbers'!T24</f>
        <v>5</v>
      </c>
      <c r="P22" s="48">
        <f>'Summary Numbers'!U23+'Summary Numbers'!U24</f>
        <v>49</v>
      </c>
      <c r="Q22" s="48">
        <f>'Summary Numbers'!V23+'Summary Numbers'!V24</f>
        <v>2</v>
      </c>
      <c r="R22" s="48">
        <f>'Summary Numbers'!W23+'Summary Numbers'!W24</f>
        <v>64</v>
      </c>
      <c r="S22" s="48">
        <f>'Summary Numbers'!X23+'Summary Numbers'!X24</f>
        <v>11</v>
      </c>
      <c r="T22" s="48">
        <f>'Summary Numbers'!Y23+'Summary Numbers'!Y24</f>
        <v>59</v>
      </c>
      <c r="U22" s="48">
        <f>'Summary Numbers'!Z23+'Summary Numbers'!Z24</f>
        <v>28</v>
      </c>
      <c r="V22" s="48">
        <f>'Summary Numbers'!AA23+'Summary Numbers'!AA24</f>
        <v>99</v>
      </c>
      <c r="W22" s="48">
        <f>'Summary Numbers'!AB23+'Summary Numbers'!AB24</f>
        <v>67</v>
      </c>
      <c r="X22" s="48">
        <f>'Summary Numbers'!AC23+'Summary Numbers'!AC24</f>
        <v>1</v>
      </c>
      <c r="Y22" s="48">
        <f>'Summary Numbers'!AD23+'Summary Numbers'!AD24</f>
        <v>1</v>
      </c>
      <c r="Z22" s="48">
        <f>'Summary Numbers'!AE23+'Summary Numbers'!AE24</f>
        <v>1</v>
      </c>
      <c r="AA22" s="48">
        <f>'Summary Numbers'!AF23+'Summary Numbers'!AF24</f>
        <v>38</v>
      </c>
      <c r="AB22" s="48">
        <f>'Summary Numbers'!AG23+'Summary Numbers'!AG24</f>
        <v>13</v>
      </c>
      <c r="AC22" s="48">
        <f>'Summary Numbers'!AH23+'Summary Numbers'!AH24</f>
        <v>19</v>
      </c>
      <c r="AD22" s="48">
        <f>'Summary Numbers'!AI23+'Summary Numbers'!AI24</f>
        <v>0</v>
      </c>
      <c r="AE22" s="48">
        <f>'Summary Numbers'!AJ23+'Summary Numbers'!AJ24</f>
        <v>118</v>
      </c>
      <c r="AF22" s="48">
        <f>'Summary Numbers'!AK23+'Summary Numbers'!AK24</f>
        <v>58</v>
      </c>
      <c r="AG22" s="48">
        <f>'Summary Numbers'!AL23+'Summary Numbers'!AL24</f>
        <v>19</v>
      </c>
      <c r="AH22" s="48">
        <f>'Summary Numbers'!AM23+'Summary Numbers'!AM24</f>
        <v>5</v>
      </c>
      <c r="AI22" s="48">
        <f>'Summary Numbers'!AN23+'Summary Numbers'!AN24</f>
        <v>27</v>
      </c>
      <c r="AJ22" s="48">
        <f>'Summary Numbers'!AO23+'Summary Numbers'!AO24</f>
        <v>1</v>
      </c>
      <c r="AK22" s="48">
        <f>'Summary Numbers'!AP23+'Summary Numbers'!AP24</f>
        <v>1</v>
      </c>
      <c r="AL22" s="48">
        <f>'Summary Numbers'!AQ23+'Summary Numbers'!AQ24</f>
        <v>17</v>
      </c>
      <c r="AM22" s="48">
        <f>'Summary Numbers'!AR23+'Summary Numbers'!AR24</f>
        <v>1</v>
      </c>
      <c r="AN22" s="48">
        <f>'Summary Numbers'!AS23+'Summary Numbers'!AS24</f>
        <v>4</v>
      </c>
      <c r="AO22" s="48">
        <f>'Summary Numbers'!AT23+'Summary Numbers'!AT24</f>
        <v>0</v>
      </c>
      <c r="AP22" s="48">
        <f>'Summary Numbers'!AU23+'Summary Numbers'!AU24</f>
        <v>0</v>
      </c>
      <c r="AQ22" s="48">
        <f>'Summary Numbers'!AV23+'Summary Numbers'!AV24</f>
        <v>8</v>
      </c>
      <c r="AR22" s="49">
        <f>SUM(B22:AQ22)</f>
        <v>1270</v>
      </c>
      <c r="AT22" s="46" t="s">
        <v>208</v>
      </c>
      <c r="AU22" s="58">
        <f>SUMPRODUCT($B$38:$AP$38,$B$3:$AP$3)</f>
        <v>50591</v>
      </c>
      <c r="AV22" s="58">
        <f>SUMPRODUCT($B$39:$AP$39,$B$3:$AP$3)</f>
        <v>58254</v>
      </c>
      <c r="AW22" s="52">
        <f>SUM(AU22:AV22)</f>
        <v>108845</v>
      </c>
      <c r="AY22" s="258"/>
      <c r="AZ22" s="262" t="s">
        <v>208</v>
      </c>
      <c r="BA22" s="269" t="s">
        <v>236</v>
      </c>
      <c r="BB22" s="263">
        <f>AU33</f>
        <v>14684</v>
      </c>
      <c r="BC22" s="263">
        <f>AU39</f>
        <v>14816</v>
      </c>
      <c r="BD22" s="263">
        <f>SUM(BB22:BC22)</f>
        <v>29500</v>
      </c>
      <c r="BE22" s="258"/>
    </row>
    <row r="23" spans="1:58" ht="15.75">
      <c r="A23" s="47" t="s">
        <v>243</v>
      </c>
      <c r="B23" s="48">
        <f>'Summary Numbers'!G25</f>
        <v>0</v>
      </c>
      <c r="C23" s="48">
        <f>'Summary Numbers'!H25</f>
        <v>0</v>
      </c>
      <c r="D23" s="48">
        <f>'Summary Numbers'!I25</f>
        <v>14</v>
      </c>
      <c r="E23" s="48">
        <f>'Summary Numbers'!J25</f>
        <v>28</v>
      </c>
      <c r="F23" s="48">
        <f>'Summary Numbers'!K25</f>
        <v>13</v>
      </c>
      <c r="G23" s="48">
        <f>'Summary Numbers'!L25</f>
        <v>0</v>
      </c>
      <c r="H23" s="48">
        <f>'Summary Numbers'!M25</f>
        <v>0</v>
      </c>
      <c r="I23" s="48">
        <f>'Summary Numbers'!N25</f>
        <v>89</v>
      </c>
      <c r="J23" s="48">
        <f>'Summary Numbers'!O25</f>
        <v>0</v>
      </c>
      <c r="K23" s="48">
        <f>'Summary Numbers'!P25</f>
        <v>0</v>
      </c>
      <c r="L23" s="48">
        <f>'Summary Numbers'!Q25</f>
        <v>0</v>
      </c>
      <c r="M23" s="48">
        <f>'Summary Numbers'!R25</f>
        <v>0</v>
      </c>
      <c r="N23" s="48">
        <f>'Summary Numbers'!S25</f>
        <v>18</v>
      </c>
      <c r="O23" s="48">
        <f>'Summary Numbers'!T25</f>
        <v>0</v>
      </c>
      <c r="P23" s="48">
        <f>'Summary Numbers'!U25</f>
        <v>5</v>
      </c>
      <c r="Q23" s="48">
        <f>'Summary Numbers'!V25</f>
        <v>0</v>
      </c>
      <c r="R23" s="48">
        <f>'Summary Numbers'!W25</f>
        <v>31</v>
      </c>
      <c r="S23" s="48">
        <f>'Summary Numbers'!X25</f>
        <v>34</v>
      </c>
      <c r="T23" s="48">
        <f>'Summary Numbers'!Y25</f>
        <v>0</v>
      </c>
      <c r="U23" s="48">
        <f>'Summary Numbers'!Z25</f>
        <v>93</v>
      </c>
      <c r="V23" s="48">
        <f>'Summary Numbers'!AA25</f>
        <v>0</v>
      </c>
      <c r="W23" s="48">
        <f>'Summary Numbers'!AB25</f>
        <v>0</v>
      </c>
      <c r="X23" s="48">
        <f>'Summary Numbers'!AC25</f>
        <v>0</v>
      </c>
      <c r="Y23" s="48">
        <f>'Summary Numbers'!AD25</f>
        <v>1</v>
      </c>
      <c r="Z23" s="48">
        <f>'Summary Numbers'!AE25</f>
        <v>2</v>
      </c>
      <c r="AA23" s="48">
        <f>'Summary Numbers'!AF25</f>
        <v>9</v>
      </c>
      <c r="AB23" s="48">
        <f>'Summary Numbers'!AG25</f>
        <v>4</v>
      </c>
      <c r="AC23" s="48">
        <f>'Summary Numbers'!AH25</f>
        <v>36</v>
      </c>
      <c r="AD23" s="48">
        <f>'Summary Numbers'!AI25</f>
        <v>0</v>
      </c>
      <c r="AE23" s="48">
        <f>'Summary Numbers'!AJ25</f>
        <v>41</v>
      </c>
      <c r="AF23" s="48">
        <f>'Summary Numbers'!AK25</f>
        <v>0</v>
      </c>
      <c r="AG23" s="48">
        <f>'Summary Numbers'!AL25</f>
        <v>1</v>
      </c>
      <c r="AH23" s="48">
        <f>'Summary Numbers'!AM25</f>
        <v>0</v>
      </c>
      <c r="AI23" s="48">
        <f>'Summary Numbers'!AN25</f>
        <v>14</v>
      </c>
      <c r="AJ23" s="48">
        <f>'Summary Numbers'!AO25</f>
        <v>0</v>
      </c>
      <c r="AK23" s="48">
        <f>'Summary Numbers'!AP25</f>
        <v>13</v>
      </c>
      <c r="AL23" s="48">
        <f>'Summary Numbers'!AQ25</f>
        <v>5</v>
      </c>
      <c r="AM23" s="48">
        <f>'Summary Numbers'!AR25</f>
        <v>6</v>
      </c>
      <c r="AN23" s="48">
        <f>'Summary Numbers'!AS25</f>
        <v>0</v>
      </c>
      <c r="AO23" s="48">
        <f>'Summary Numbers'!AT25</f>
        <v>0</v>
      </c>
      <c r="AP23" s="48">
        <f>'Summary Numbers'!AU25</f>
        <v>0</v>
      </c>
      <c r="AQ23" s="48">
        <f>'Summary Numbers'!AV25</f>
        <v>8</v>
      </c>
      <c r="AR23" s="49">
        <f>SUM(B23:AQ23)</f>
        <v>465</v>
      </c>
      <c r="AT23" s="46" t="s">
        <v>209</v>
      </c>
      <c r="AU23" s="58">
        <f>SUMPRODUCT($B$38:$AP$38,$B$4:$AP$4)</f>
        <v>65863</v>
      </c>
      <c r="AV23" s="58">
        <f>SUMPRODUCT($B$39:$AP$39,$B$4:$AP$4)</f>
        <v>50669</v>
      </c>
      <c r="AW23" s="52">
        <f>SUM(AU23:AV23)</f>
        <v>116532</v>
      </c>
      <c r="AY23" s="258"/>
      <c r="AZ23" s="264"/>
      <c r="BA23" s="270" t="s">
        <v>43</v>
      </c>
      <c r="BB23" s="266">
        <f>AV33</f>
        <v>36580</v>
      </c>
      <c r="BC23" s="265">
        <f>AV39</f>
        <v>43438</v>
      </c>
      <c r="BD23" s="266">
        <f>SUM(BB23:BC23)</f>
        <v>80018</v>
      </c>
      <c r="BE23" s="258"/>
    </row>
    <row r="24" spans="1:58" ht="15.75">
      <c r="A24" s="47" t="s">
        <v>221</v>
      </c>
      <c r="B24" s="48">
        <f>'Summary Numbers'!G26+'Summary Numbers'!G27</f>
        <v>0</v>
      </c>
      <c r="C24" s="48">
        <f>'Summary Numbers'!H26+'Summary Numbers'!H27</f>
        <v>0</v>
      </c>
      <c r="D24" s="48">
        <f>'Summary Numbers'!I26+'Summary Numbers'!I27</f>
        <v>16</v>
      </c>
      <c r="E24" s="48">
        <f>'Summary Numbers'!J26+'Summary Numbers'!J27</f>
        <v>0</v>
      </c>
      <c r="F24" s="48">
        <f>'Summary Numbers'!K26+'Summary Numbers'!K27</f>
        <v>0</v>
      </c>
      <c r="G24" s="48">
        <f>'Summary Numbers'!L26+'Summary Numbers'!L27</f>
        <v>0</v>
      </c>
      <c r="H24" s="48">
        <f>'Summary Numbers'!M26+'Summary Numbers'!M27</f>
        <v>0</v>
      </c>
      <c r="I24" s="48">
        <f>'Summary Numbers'!N26+'Summary Numbers'!N27</f>
        <v>35</v>
      </c>
      <c r="J24" s="48">
        <f>'Summary Numbers'!O26+'Summary Numbers'!O27</f>
        <v>0</v>
      </c>
      <c r="K24" s="48">
        <f>'Summary Numbers'!P26+'Summary Numbers'!P27</f>
        <v>1</v>
      </c>
      <c r="L24" s="48">
        <f>'Summary Numbers'!Q26+'Summary Numbers'!Q27</f>
        <v>0</v>
      </c>
      <c r="M24" s="48">
        <f>'Summary Numbers'!R26+'Summary Numbers'!R27</f>
        <v>0</v>
      </c>
      <c r="N24" s="48">
        <f>'Summary Numbers'!S26+'Summary Numbers'!S27</f>
        <v>0</v>
      </c>
      <c r="O24" s="48">
        <f>'Summary Numbers'!T26+'Summary Numbers'!T27</f>
        <v>0</v>
      </c>
      <c r="P24" s="48">
        <f>'Summary Numbers'!U26+'Summary Numbers'!U27</f>
        <v>6</v>
      </c>
      <c r="Q24" s="48">
        <f>'Summary Numbers'!V26+'Summary Numbers'!V27</f>
        <v>0</v>
      </c>
      <c r="R24" s="48">
        <f>'Summary Numbers'!W26+'Summary Numbers'!W27</f>
        <v>1</v>
      </c>
      <c r="S24" s="48">
        <f>'Summary Numbers'!X26+'Summary Numbers'!X27</f>
        <v>0</v>
      </c>
      <c r="T24" s="48">
        <f>'Summary Numbers'!Y26+'Summary Numbers'!Y27</f>
        <v>0</v>
      </c>
      <c r="U24" s="48">
        <f>'Summary Numbers'!Z26+'Summary Numbers'!Z27</f>
        <v>0</v>
      </c>
      <c r="V24" s="48">
        <f>'Summary Numbers'!AA26+'Summary Numbers'!AA27</f>
        <v>0</v>
      </c>
      <c r="W24" s="48">
        <f>'Summary Numbers'!AB26+'Summary Numbers'!AB27</f>
        <v>0</v>
      </c>
      <c r="X24" s="48">
        <f>'Summary Numbers'!AC26+'Summary Numbers'!AC27</f>
        <v>0</v>
      </c>
      <c r="Y24" s="48">
        <f>'Summary Numbers'!AD26+'Summary Numbers'!AD27</f>
        <v>0</v>
      </c>
      <c r="Z24" s="48">
        <f>'Summary Numbers'!AE26+'Summary Numbers'!AE27</f>
        <v>0</v>
      </c>
      <c r="AA24" s="48">
        <f>'Summary Numbers'!AF26+'Summary Numbers'!AF27</f>
        <v>9</v>
      </c>
      <c r="AB24" s="48">
        <f>'Summary Numbers'!AG26+'Summary Numbers'!AG27</f>
        <v>0</v>
      </c>
      <c r="AC24" s="48">
        <f>'Summary Numbers'!AH26+'Summary Numbers'!AH27</f>
        <v>0</v>
      </c>
      <c r="AD24" s="48">
        <f>'Summary Numbers'!AI26+'Summary Numbers'!AI27</f>
        <v>0</v>
      </c>
      <c r="AE24" s="48">
        <f>'Summary Numbers'!AJ26+'Summary Numbers'!AJ27</f>
        <v>1</v>
      </c>
      <c r="AF24" s="48">
        <f>'Summary Numbers'!AK26+'Summary Numbers'!AK27</f>
        <v>0</v>
      </c>
      <c r="AG24" s="48">
        <f>'Summary Numbers'!AL26+'Summary Numbers'!AL27</f>
        <v>20</v>
      </c>
      <c r="AH24" s="48">
        <f>'Summary Numbers'!AM26+'Summary Numbers'!AM27</f>
        <v>0</v>
      </c>
      <c r="AI24" s="48">
        <f>'Summary Numbers'!AN26+'Summary Numbers'!AN27</f>
        <v>10</v>
      </c>
      <c r="AJ24" s="48">
        <f>'Summary Numbers'!AO26+'Summary Numbers'!AO27</f>
        <v>0</v>
      </c>
      <c r="AK24" s="48">
        <f>'Summary Numbers'!AP26+'Summary Numbers'!AP27</f>
        <v>1</v>
      </c>
      <c r="AL24" s="48">
        <f>'Summary Numbers'!AQ26+'Summary Numbers'!AQ27</f>
        <v>2</v>
      </c>
      <c r="AM24" s="48">
        <f>'Summary Numbers'!AR26+'Summary Numbers'!AR27</f>
        <v>0</v>
      </c>
      <c r="AN24" s="48">
        <f>'Summary Numbers'!AS26+'Summary Numbers'!AS27</f>
        <v>0</v>
      </c>
      <c r="AO24" s="48">
        <f>'Summary Numbers'!AT26+'Summary Numbers'!AT27</f>
        <v>0</v>
      </c>
      <c r="AP24" s="48">
        <f>'Summary Numbers'!AU26+'Summary Numbers'!AU27</f>
        <v>0</v>
      </c>
      <c r="AQ24" s="48">
        <f>'Summary Numbers'!AV26+'Summary Numbers'!AV27</f>
        <v>0</v>
      </c>
      <c r="AR24" s="49">
        <f>SUM(B24:AQ24)</f>
        <v>102</v>
      </c>
      <c r="AT24" s="46" t="s">
        <v>131</v>
      </c>
      <c r="AU24" s="52">
        <f>SUM(AU22:AU23)</f>
        <v>116454</v>
      </c>
      <c r="AV24" s="52">
        <f>SUM(AV22:AV23)</f>
        <v>108923</v>
      </c>
      <c r="AW24" s="52">
        <f>SUM(AW22:AW23)</f>
        <v>225377</v>
      </c>
      <c r="AY24" s="258"/>
      <c r="AZ24" s="264"/>
      <c r="BA24" s="264" t="s">
        <v>248</v>
      </c>
      <c r="BB24" s="267">
        <f>SUM(BB22:BB23)</f>
        <v>51264</v>
      </c>
      <c r="BC24" s="267">
        <f t="shared" ref="BC24:BD24" si="13">SUM(BC22:BC23)</f>
        <v>58254</v>
      </c>
      <c r="BD24" s="267">
        <f t="shared" si="13"/>
        <v>109518</v>
      </c>
      <c r="BE24" s="258"/>
    </row>
    <row r="25" spans="1:58" ht="15.75">
      <c r="AY25" s="258"/>
      <c r="AZ25" s="264"/>
      <c r="BA25" s="264"/>
      <c r="BB25" s="264"/>
      <c r="BC25" s="264"/>
      <c r="BD25" s="264"/>
      <c r="BE25" s="258"/>
    </row>
    <row r="26" spans="1:58" ht="15.75">
      <c r="A26" s="46" t="s">
        <v>125</v>
      </c>
      <c r="AU26" s="57" t="s">
        <v>241</v>
      </c>
      <c r="AV26" s="57" t="s">
        <v>242</v>
      </c>
      <c r="AW26" s="50" t="s">
        <v>131</v>
      </c>
      <c r="AY26" s="258"/>
      <c r="AZ26" s="264"/>
      <c r="BA26" s="264"/>
      <c r="BB26" s="264"/>
      <c r="BC26" s="264"/>
      <c r="BD26" s="264"/>
      <c r="BE26" s="258"/>
    </row>
    <row r="27" spans="1:58" ht="15.75">
      <c r="A27" s="59" t="s">
        <v>222</v>
      </c>
      <c r="B27" s="48">
        <f>'Summary Numbers'!G56</f>
        <v>0</v>
      </c>
      <c r="C27" s="48">
        <f>'Summary Numbers'!H56</f>
        <v>0</v>
      </c>
      <c r="D27" s="48">
        <f>'Summary Numbers'!I56</f>
        <v>0</v>
      </c>
      <c r="E27" s="48">
        <f>'Summary Numbers'!J56</f>
        <v>0</v>
      </c>
      <c r="F27" s="48">
        <f>'Summary Numbers'!K56</f>
        <v>0</v>
      </c>
      <c r="G27" s="48">
        <f>'Summary Numbers'!L56</f>
        <v>0</v>
      </c>
      <c r="H27" s="48">
        <f>'Summary Numbers'!M56</f>
        <v>0</v>
      </c>
      <c r="I27" s="48">
        <f>'Summary Numbers'!N56</f>
        <v>0</v>
      </c>
      <c r="J27" s="48">
        <f>'Summary Numbers'!O56</f>
        <v>0</v>
      </c>
      <c r="K27" s="48">
        <f>'Summary Numbers'!P56</f>
        <v>0</v>
      </c>
      <c r="L27" s="48">
        <f>'Summary Numbers'!Q56</f>
        <v>0</v>
      </c>
      <c r="M27" s="48">
        <f>'Summary Numbers'!R56</f>
        <v>0</v>
      </c>
      <c r="N27" s="48">
        <f>'Summary Numbers'!S56</f>
        <v>0</v>
      </c>
      <c r="O27" s="48">
        <f>'Summary Numbers'!T56</f>
        <v>0</v>
      </c>
      <c r="P27" s="48">
        <f>'Summary Numbers'!U56</f>
        <v>0</v>
      </c>
      <c r="Q27" s="48">
        <f>'Summary Numbers'!V56</f>
        <v>0</v>
      </c>
      <c r="R27" s="48">
        <f>'Summary Numbers'!W56</f>
        <v>0</v>
      </c>
      <c r="S27" s="48">
        <f>'Summary Numbers'!X56</f>
        <v>0</v>
      </c>
      <c r="T27" s="48">
        <f>'Summary Numbers'!Y56</f>
        <v>0</v>
      </c>
      <c r="U27" s="48">
        <f>'Summary Numbers'!Z56</f>
        <v>0</v>
      </c>
      <c r="V27" s="48">
        <f>'Summary Numbers'!AA56</f>
        <v>0</v>
      </c>
      <c r="W27" s="48">
        <f>'Summary Numbers'!AB56</f>
        <v>0</v>
      </c>
      <c r="X27" s="48">
        <f>'Summary Numbers'!AC56</f>
        <v>0</v>
      </c>
      <c r="Y27" s="48">
        <f>'Summary Numbers'!AD56</f>
        <v>0</v>
      </c>
      <c r="Z27" s="48">
        <f>'Summary Numbers'!AE56</f>
        <v>0</v>
      </c>
      <c r="AA27" s="48">
        <f>'Summary Numbers'!AF56</f>
        <v>0</v>
      </c>
      <c r="AB27" s="48">
        <f>'Summary Numbers'!AG56</f>
        <v>0</v>
      </c>
      <c r="AC27" s="48">
        <f>'Summary Numbers'!AH56</f>
        <v>0</v>
      </c>
      <c r="AD27" s="48">
        <f>'Summary Numbers'!AI56</f>
        <v>0</v>
      </c>
      <c r="AE27" s="48">
        <f>'Summary Numbers'!AJ56</f>
        <v>0</v>
      </c>
      <c r="AF27" s="48">
        <f>'Summary Numbers'!AK56</f>
        <v>0</v>
      </c>
      <c r="AG27" s="48">
        <f>'Summary Numbers'!AL56</f>
        <v>0</v>
      </c>
      <c r="AH27" s="48">
        <f>'Summary Numbers'!AM56</f>
        <v>0</v>
      </c>
      <c r="AI27" s="48">
        <f>'Summary Numbers'!AN56</f>
        <v>0</v>
      </c>
      <c r="AJ27" s="48">
        <f>'Summary Numbers'!AO56</f>
        <v>0</v>
      </c>
      <c r="AK27" s="48">
        <f>'Summary Numbers'!AP56</f>
        <v>0</v>
      </c>
      <c r="AL27" s="48">
        <f>'Summary Numbers'!AQ56</f>
        <v>0</v>
      </c>
      <c r="AM27" s="48">
        <f>'Summary Numbers'!AR56</f>
        <v>0</v>
      </c>
      <c r="AN27" s="48">
        <f>'Summary Numbers'!AS56</f>
        <v>0</v>
      </c>
      <c r="AO27" s="48">
        <f>'Summary Numbers'!AT56</f>
        <v>0</v>
      </c>
      <c r="AP27" s="48">
        <f>'Summary Numbers'!AU56</f>
        <v>0</v>
      </c>
      <c r="AQ27" s="48">
        <f>'Summary Numbers'!AV56</f>
        <v>2</v>
      </c>
      <c r="AR27" s="49">
        <f>SUM(B27:AQ27)</f>
        <v>2</v>
      </c>
      <c r="AT27" s="46" t="s">
        <v>236</v>
      </c>
      <c r="AU27" s="58">
        <f>SUMPRODUCT($B$38:$AP$38,$B$10:$AP$10)</f>
        <v>47708</v>
      </c>
      <c r="AV27" s="58">
        <f>SUMPRODUCT($B$39:$AP$39,$B$10:$AP$10)</f>
        <v>40668</v>
      </c>
      <c r="AW27" s="52">
        <f>SUM(AU27:AV27)</f>
        <v>88376</v>
      </c>
      <c r="AY27" s="258"/>
      <c r="AZ27" s="264" t="s">
        <v>209</v>
      </c>
      <c r="BA27" s="271" t="s">
        <v>236</v>
      </c>
      <c r="BB27" s="267">
        <f>AU34</f>
        <v>33763</v>
      </c>
      <c r="BC27" s="267">
        <f>AU40</f>
        <v>25852</v>
      </c>
      <c r="BD27" s="267">
        <f>SUM(BB27:BC27)</f>
        <v>59615</v>
      </c>
      <c r="BE27" s="258"/>
    </row>
    <row r="28" spans="1:58" ht="15.75">
      <c r="A28" s="59" t="s">
        <v>223</v>
      </c>
      <c r="B28" s="48">
        <f>'Summary Numbers'!G57</f>
        <v>1</v>
      </c>
      <c r="C28" s="48">
        <f>'Summary Numbers'!H57</f>
        <v>0</v>
      </c>
      <c r="D28" s="48">
        <f>'Summary Numbers'!I57</f>
        <v>0</v>
      </c>
      <c r="E28" s="48">
        <f>'Summary Numbers'!J57</f>
        <v>1</v>
      </c>
      <c r="F28" s="48">
        <f>'Summary Numbers'!K57</f>
        <v>4</v>
      </c>
      <c r="G28" s="48">
        <f>'Summary Numbers'!L57</f>
        <v>0</v>
      </c>
      <c r="H28" s="48">
        <f>'Summary Numbers'!M57</f>
        <v>0</v>
      </c>
      <c r="I28" s="48">
        <f>'Summary Numbers'!N57</f>
        <v>14</v>
      </c>
      <c r="J28" s="48">
        <f>'Summary Numbers'!O57</f>
        <v>0</v>
      </c>
      <c r="K28" s="48">
        <f>'Summary Numbers'!P57</f>
        <v>0</v>
      </c>
      <c r="L28" s="48">
        <f>'Summary Numbers'!Q57</f>
        <v>0</v>
      </c>
      <c r="M28" s="48">
        <f>'Summary Numbers'!R57</f>
        <v>0</v>
      </c>
      <c r="N28" s="48">
        <f>'Summary Numbers'!S57</f>
        <v>0</v>
      </c>
      <c r="O28" s="48">
        <f>'Summary Numbers'!T57</f>
        <v>0</v>
      </c>
      <c r="P28" s="48">
        <f>'Summary Numbers'!U57</f>
        <v>17</v>
      </c>
      <c r="Q28" s="48">
        <f>'Summary Numbers'!V57</f>
        <v>0</v>
      </c>
      <c r="R28" s="48">
        <f>'Summary Numbers'!W57</f>
        <v>0</v>
      </c>
      <c r="S28" s="48">
        <f>'Summary Numbers'!X57</f>
        <v>0</v>
      </c>
      <c r="T28" s="48">
        <f>'Summary Numbers'!Y57</f>
        <v>0</v>
      </c>
      <c r="U28" s="48">
        <f>'Summary Numbers'!Z57</f>
        <v>0</v>
      </c>
      <c r="V28" s="48">
        <f>'Summary Numbers'!AA57</f>
        <v>2</v>
      </c>
      <c r="W28" s="48">
        <f>'Summary Numbers'!AB57</f>
        <v>0</v>
      </c>
      <c r="X28" s="48">
        <f>'Summary Numbers'!AC57</f>
        <v>0</v>
      </c>
      <c r="Y28" s="48">
        <f>'Summary Numbers'!AD57</f>
        <v>0</v>
      </c>
      <c r="Z28" s="48">
        <f>'Summary Numbers'!AE57</f>
        <v>0</v>
      </c>
      <c r="AA28" s="48">
        <f>'Summary Numbers'!AF57</f>
        <v>2</v>
      </c>
      <c r="AB28" s="48">
        <f>'Summary Numbers'!AG57</f>
        <v>0</v>
      </c>
      <c r="AC28" s="48">
        <f>'Summary Numbers'!AH57</f>
        <v>0</v>
      </c>
      <c r="AD28" s="48">
        <f>'Summary Numbers'!AI57</f>
        <v>0</v>
      </c>
      <c r="AE28" s="48">
        <f>'Summary Numbers'!AJ57</f>
        <v>0</v>
      </c>
      <c r="AF28" s="48">
        <f>'Summary Numbers'!AK57</f>
        <v>0</v>
      </c>
      <c r="AG28" s="48">
        <f>'Summary Numbers'!AL57</f>
        <v>0</v>
      </c>
      <c r="AH28" s="48">
        <f>'Summary Numbers'!AM57</f>
        <v>6</v>
      </c>
      <c r="AI28" s="48">
        <f>'Summary Numbers'!AN57</f>
        <v>0</v>
      </c>
      <c r="AJ28" s="48">
        <f>'Summary Numbers'!AO57</f>
        <v>0</v>
      </c>
      <c r="AK28" s="48">
        <f>'Summary Numbers'!AP57</f>
        <v>0</v>
      </c>
      <c r="AL28" s="48">
        <f>'Summary Numbers'!AQ57</f>
        <v>41</v>
      </c>
      <c r="AM28" s="48">
        <f>'Summary Numbers'!AR57</f>
        <v>0</v>
      </c>
      <c r="AN28" s="48">
        <f>'Summary Numbers'!AS57</f>
        <v>0</v>
      </c>
      <c r="AO28" s="48">
        <f>'Summary Numbers'!AT57</f>
        <v>0</v>
      </c>
      <c r="AP28" s="48">
        <f>'Summary Numbers'!AU57</f>
        <v>0</v>
      </c>
      <c r="AQ28" s="48">
        <f>'Summary Numbers'!AV57</f>
        <v>0</v>
      </c>
      <c r="AR28" s="49">
        <f>SUM(B28:AQ28)</f>
        <v>88</v>
      </c>
      <c r="AT28" s="46" t="s">
        <v>43</v>
      </c>
      <c r="AU28" s="58">
        <f>SUMPRODUCT($B$38:$AP$38,$B$11:$AP$11)</f>
        <v>68746</v>
      </c>
      <c r="AV28" s="58">
        <f>SUMPRODUCT($B$39:$AP$39,$B$11:$AP$11)</f>
        <v>68255</v>
      </c>
      <c r="AW28" s="52">
        <f>SUM(AU28:AV28)</f>
        <v>137001</v>
      </c>
      <c r="AY28" s="258"/>
      <c r="AZ28" s="264"/>
      <c r="BA28" s="270" t="s">
        <v>43</v>
      </c>
      <c r="BB28" s="266">
        <f>AV34</f>
        <v>32508</v>
      </c>
      <c r="BC28" s="266">
        <f>AV40</f>
        <v>24817</v>
      </c>
      <c r="BD28" s="266">
        <f>SUM(BB28:BC28)</f>
        <v>57325</v>
      </c>
      <c r="BE28" s="258"/>
    </row>
    <row r="29" spans="1:58" ht="15.75">
      <c r="A29" s="59" t="s">
        <v>224</v>
      </c>
      <c r="B29" s="63">
        <f>'Summary Numbers'!G58</f>
        <v>0.39</v>
      </c>
      <c r="C29" s="63">
        <f>'Summary Numbers'!H58</f>
        <v>0</v>
      </c>
      <c r="D29" s="63">
        <f>'Summary Numbers'!I58</f>
        <v>0.51</v>
      </c>
      <c r="E29" s="63">
        <f>'Summary Numbers'!J58</f>
        <v>0.15</v>
      </c>
      <c r="F29" s="63">
        <f>'Summary Numbers'!K58</f>
        <v>0.9</v>
      </c>
      <c r="G29" s="63">
        <f>'Summary Numbers'!L58</f>
        <v>0</v>
      </c>
      <c r="H29" s="63">
        <f>'Summary Numbers'!M58</f>
        <v>0.17</v>
      </c>
      <c r="I29" s="63">
        <f>'Summary Numbers'!N58</f>
        <v>0.9</v>
      </c>
      <c r="J29" s="63">
        <f>'Summary Numbers'!O58</f>
        <v>0</v>
      </c>
      <c r="K29" s="63">
        <f>'Summary Numbers'!P58</f>
        <v>0.1</v>
      </c>
      <c r="L29" s="63">
        <f>'Summary Numbers'!Q58</f>
        <v>0.2</v>
      </c>
      <c r="M29" s="63">
        <f>'Summary Numbers'!R58</f>
        <v>0</v>
      </c>
      <c r="N29" s="63">
        <f>'Summary Numbers'!S58</f>
        <v>1</v>
      </c>
      <c r="O29" s="63">
        <f>'Summary Numbers'!T58</f>
        <v>0.03</v>
      </c>
      <c r="P29" s="63">
        <f>'Summary Numbers'!U58</f>
        <v>0.98</v>
      </c>
      <c r="Q29" s="63">
        <f>'Summary Numbers'!V58</f>
        <v>0</v>
      </c>
      <c r="R29" s="63">
        <f>'Summary Numbers'!W58</f>
        <v>0.3</v>
      </c>
      <c r="S29" s="63">
        <f>'Summary Numbers'!X58</f>
        <v>0.4</v>
      </c>
      <c r="T29" s="63">
        <f>'Summary Numbers'!Y58</f>
        <v>0.02</v>
      </c>
      <c r="U29" s="63">
        <f>'Summary Numbers'!Z58</f>
        <v>0.59</v>
      </c>
      <c r="V29" s="63">
        <f>'Summary Numbers'!AA58</f>
        <v>0.3</v>
      </c>
      <c r="W29" s="63">
        <f>'Summary Numbers'!AB58</f>
        <v>0.4</v>
      </c>
      <c r="X29" s="63">
        <f>'Summary Numbers'!AC58</f>
        <v>0.03</v>
      </c>
      <c r="Y29" s="63">
        <f>'Summary Numbers'!AD58</f>
        <v>0</v>
      </c>
      <c r="Z29" s="63">
        <f>'Summary Numbers'!AE58</f>
        <v>0</v>
      </c>
      <c r="AA29" s="63">
        <f>'Summary Numbers'!AF58</f>
        <v>0.75</v>
      </c>
      <c r="AB29" s="63">
        <f>'Summary Numbers'!AG58</f>
        <v>0.1</v>
      </c>
      <c r="AC29" s="63">
        <f>'Summary Numbers'!AH58</f>
        <v>0.3</v>
      </c>
      <c r="AD29" s="63">
        <f>'Summary Numbers'!AI58</f>
        <v>0.2</v>
      </c>
      <c r="AE29" s="63">
        <f>'Summary Numbers'!AJ58</f>
        <v>0.11</v>
      </c>
      <c r="AF29" s="63">
        <f>'Summary Numbers'!AK58</f>
        <v>0</v>
      </c>
      <c r="AG29" s="63">
        <f>'Summary Numbers'!AL58</f>
        <v>0.61</v>
      </c>
      <c r="AH29" s="63">
        <f>'Summary Numbers'!AM58</f>
        <v>0.7</v>
      </c>
      <c r="AI29" s="63">
        <f>'Summary Numbers'!AN58</f>
        <v>0.52</v>
      </c>
      <c r="AJ29" s="63">
        <f>'Summary Numbers'!AO58</f>
        <v>0.56000000000000005</v>
      </c>
      <c r="AK29" s="63">
        <f>'Summary Numbers'!AP58</f>
        <v>1.87</v>
      </c>
      <c r="AL29" s="63">
        <f>'Summary Numbers'!AQ58</f>
        <v>0.42</v>
      </c>
      <c r="AM29" s="63">
        <f>'Summary Numbers'!AR58</f>
        <v>0.3</v>
      </c>
      <c r="AN29" s="63">
        <f>'Summary Numbers'!AS58</f>
        <v>0.31</v>
      </c>
      <c r="AO29" s="63">
        <f>'Summary Numbers'!AT58</f>
        <v>0.25</v>
      </c>
      <c r="AP29" s="63">
        <f>'Summary Numbers'!AU58</f>
        <v>0.16</v>
      </c>
      <c r="AQ29" s="63">
        <f>'Summary Numbers'!AV58</f>
        <v>0.5</v>
      </c>
      <c r="AR29" s="65">
        <f>SUMPRODUCT(B29:AQ29,B10:AQ10)/AR10</f>
        <v>0.37374145766705941</v>
      </c>
      <c r="AT29" s="46" t="s">
        <v>131</v>
      </c>
      <c r="AU29" s="52">
        <f>SUM(AU27:AU28)</f>
        <v>116454</v>
      </c>
      <c r="AV29" s="52">
        <f>SUM(AV27:AV28)</f>
        <v>108923</v>
      </c>
      <c r="AW29" s="52">
        <f>SUM(AW27:AW28)</f>
        <v>225377</v>
      </c>
      <c r="AY29" s="258"/>
      <c r="AZ29" s="264"/>
      <c r="BA29" s="264" t="s">
        <v>249</v>
      </c>
      <c r="BB29" s="267">
        <f>SUM(BB27:BB28)</f>
        <v>66271</v>
      </c>
      <c r="BC29" s="267">
        <f t="shared" ref="BC29:BD29" si="14">SUM(BC27:BC28)</f>
        <v>50669</v>
      </c>
      <c r="BD29" s="267">
        <f t="shared" si="14"/>
        <v>116940</v>
      </c>
      <c r="BE29" s="258"/>
    </row>
    <row r="30" spans="1:58" ht="15.75">
      <c r="A30" s="59" t="s">
        <v>225</v>
      </c>
      <c r="B30" s="63">
        <f>'Summary Numbers'!G59</f>
        <v>0.6</v>
      </c>
      <c r="C30" s="63">
        <f>'Summary Numbers'!H59</f>
        <v>0</v>
      </c>
      <c r="D30" s="63">
        <f>'Summary Numbers'!I59</f>
        <v>0.1</v>
      </c>
      <c r="E30" s="63">
        <f>'Summary Numbers'!J59</f>
        <v>0.16</v>
      </c>
      <c r="F30" s="63">
        <f>'Summary Numbers'!K59</f>
        <v>0.75</v>
      </c>
      <c r="G30" s="63">
        <f>'Summary Numbers'!L59</f>
        <v>0</v>
      </c>
      <c r="H30" s="63">
        <f>'Summary Numbers'!M59</f>
        <v>0.27</v>
      </c>
      <c r="I30" s="63">
        <f>'Summary Numbers'!N59</f>
        <v>0.02</v>
      </c>
      <c r="J30" s="63">
        <f>'Summary Numbers'!O59</f>
        <v>0</v>
      </c>
      <c r="K30" s="63">
        <f>'Summary Numbers'!P59</f>
        <v>0.9</v>
      </c>
      <c r="L30" s="63">
        <f>'Summary Numbers'!Q59</f>
        <v>0.95</v>
      </c>
      <c r="M30" s="63">
        <f>'Summary Numbers'!R59</f>
        <v>0</v>
      </c>
      <c r="N30" s="63">
        <f>'Summary Numbers'!S59</f>
        <v>0.43</v>
      </c>
      <c r="O30" s="63">
        <f>'Summary Numbers'!T59</f>
        <v>0.02</v>
      </c>
      <c r="P30" s="63">
        <f>'Summary Numbers'!U59</f>
        <v>0.26</v>
      </c>
      <c r="Q30" s="63">
        <f>'Summary Numbers'!V59</f>
        <v>0</v>
      </c>
      <c r="R30" s="63">
        <f>'Summary Numbers'!W59</f>
        <v>0.95</v>
      </c>
      <c r="S30" s="63">
        <f>'Summary Numbers'!X59</f>
        <v>0.03</v>
      </c>
      <c r="T30" s="63">
        <f>'Summary Numbers'!Y59</f>
        <v>0</v>
      </c>
      <c r="U30" s="63">
        <f>'Summary Numbers'!Z59</f>
        <v>0.05</v>
      </c>
      <c r="V30" s="63">
        <f>'Summary Numbers'!AA59</f>
        <v>0</v>
      </c>
      <c r="W30" s="63">
        <f>'Summary Numbers'!AB59</f>
        <v>0</v>
      </c>
      <c r="X30" s="63">
        <f>'Summary Numbers'!AC59</f>
        <v>0.56000000000000005</v>
      </c>
      <c r="Y30" s="63">
        <f>'Summary Numbers'!AD59</f>
        <v>0.57999999999999996</v>
      </c>
      <c r="Z30" s="63">
        <f>'Summary Numbers'!AE59</f>
        <v>0</v>
      </c>
      <c r="AA30" s="63">
        <f>'Summary Numbers'!AF59</f>
        <v>0.55000000000000004</v>
      </c>
      <c r="AB30" s="63">
        <f>'Summary Numbers'!AG59</f>
        <v>0.02</v>
      </c>
      <c r="AC30" s="63">
        <f>'Summary Numbers'!AH59</f>
        <v>0.8</v>
      </c>
      <c r="AD30" s="63">
        <f>'Summary Numbers'!AI59</f>
        <v>0</v>
      </c>
      <c r="AE30" s="63">
        <f>'Summary Numbers'!AJ59</f>
        <v>0.15</v>
      </c>
      <c r="AF30" s="63">
        <f>'Summary Numbers'!AK59</f>
        <v>0</v>
      </c>
      <c r="AG30" s="63">
        <f>'Summary Numbers'!AL59</f>
        <v>6.4000000000000001E-2</v>
      </c>
      <c r="AH30" s="63">
        <f>'Summary Numbers'!AM59</f>
        <v>0.01</v>
      </c>
      <c r="AI30" s="63">
        <f>'Summary Numbers'!AN59</f>
        <v>0.51</v>
      </c>
      <c r="AJ30" s="63">
        <f>'Summary Numbers'!AO59</f>
        <v>0.6</v>
      </c>
      <c r="AK30" s="63">
        <f>'Summary Numbers'!AP59</f>
        <v>0.56559999999999999</v>
      </c>
      <c r="AL30" s="63">
        <f>'Summary Numbers'!AQ59</f>
        <v>0.32</v>
      </c>
      <c r="AM30" s="63">
        <f>'Summary Numbers'!AR59</f>
        <v>0</v>
      </c>
      <c r="AN30" s="63">
        <f>'Summary Numbers'!AS59</f>
        <v>0.68</v>
      </c>
      <c r="AO30" s="63">
        <f>'Summary Numbers'!AT59</f>
        <v>0.25</v>
      </c>
      <c r="AP30" s="63">
        <f>'Summary Numbers'!AU59</f>
        <v>0.16</v>
      </c>
      <c r="AQ30" s="63">
        <f>'Summary Numbers'!AV59</f>
        <v>0.05</v>
      </c>
      <c r="AR30" s="65">
        <f>SUMPRODUCT(B30:AQ30,B3:AQ3)/AR3</f>
        <v>0.33131893570006749</v>
      </c>
      <c r="AY30" s="258"/>
      <c r="AZ30" s="264"/>
      <c r="BA30" s="264"/>
      <c r="BB30" s="264"/>
      <c r="BC30" s="264"/>
      <c r="BD30" s="264"/>
      <c r="BE30" s="258"/>
    </row>
    <row r="31" spans="1:58" ht="16.5" thickBot="1">
      <c r="AT31" s="61" t="s">
        <v>241</v>
      </c>
      <c r="AV31" s="61"/>
      <c r="AY31" s="258"/>
      <c r="AZ31" s="268"/>
      <c r="BA31" s="272" t="s">
        <v>250</v>
      </c>
      <c r="BB31" s="273">
        <f>BB24+BB29</f>
        <v>117535</v>
      </c>
      <c r="BC31" s="273">
        <f t="shared" ref="BC31:BD31" si="15">BC24+BC29</f>
        <v>108923</v>
      </c>
      <c r="BD31" s="273">
        <f t="shared" si="15"/>
        <v>226458</v>
      </c>
      <c r="BE31" s="258"/>
      <c r="BF31" s="274">
        <f>BD31/222607</f>
        <v>1.0172995458363843</v>
      </c>
    </row>
    <row r="32" spans="1:58" ht="15.75">
      <c r="A32" s="60" t="s">
        <v>226</v>
      </c>
      <c r="AU32" s="57" t="s">
        <v>236</v>
      </c>
      <c r="AV32" s="57" t="s">
        <v>43</v>
      </c>
      <c r="AW32" s="50" t="s">
        <v>131</v>
      </c>
      <c r="AY32" s="258"/>
      <c r="AZ32" s="260"/>
      <c r="BA32" s="260"/>
      <c r="BB32" s="260"/>
      <c r="BC32" s="260"/>
      <c r="BD32" s="260"/>
      <c r="BE32" s="258"/>
    </row>
    <row r="33" spans="1:57">
      <c r="A33" s="59" t="s">
        <v>227</v>
      </c>
      <c r="B33" s="48">
        <f>'Summary Numbers'!G39</f>
        <v>84</v>
      </c>
      <c r="C33" s="48">
        <f>'Summary Numbers'!H39</f>
        <v>0</v>
      </c>
      <c r="D33" s="48">
        <f>'Summary Numbers'!I39</f>
        <v>95</v>
      </c>
      <c r="E33" s="48">
        <f>'Summary Numbers'!J39</f>
        <v>8</v>
      </c>
      <c r="F33" s="48">
        <f>'Summary Numbers'!K39</f>
        <v>800</v>
      </c>
      <c r="G33" s="48" t="str">
        <f>'Summary Numbers'!L39</f>
        <v>Unknown</v>
      </c>
      <c r="H33" s="48">
        <f>'Summary Numbers'!M39</f>
        <v>22</v>
      </c>
      <c r="I33" s="48">
        <f>'Summary Numbers'!N39</f>
        <v>2679</v>
      </c>
      <c r="J33" s="48">
        <f>'Summary Numbers'!O39</f>
        <v>0</v>
      </c>
      <c r="K33" s="48">
        <f>'Summary Numbers'!P39</f>
        <v>286</v>
      </c>
      <c r="L33" s="48">
        <f>'Summary Numbers'!Q39</f>
        <v>60</v>
      </c>
      <c r="M33" s="48">
        <f>'Summary Numbers'!R39</f>
        <v>0</v>
      </c>
      <c r="N33" s="48">
        <f>'Summary Numbers'!S39</f>
        <v>66</v>
      </c>
      <c r="O33" s="48">
        <f>'Summary Numbers'!T39</f>
        <v>35</v>
      </c>
      <c r="P33" s="48">
        <f>'Summary Numbers'!U39</f>
        <v>330</v>
      </c>
      <c r="Q33" s="48">
        <f>'Summary Numbers'!V39</f>
        <v>0</v>
      </c>
      <c r="R33" s="48">
        <f>'Summary Numbers'!W39</f>
        <v>100</v>
      </c>
      <c r="S33" s="48">
        <f>'Summary Numbers'!X39</f>
        <v>433</v>
      </c>
      <c r="T33" s="48">
        <f>'Summary Numbers'!Y39</f>
        <v>1113</v>
      </c>
      <c r="U33" s="48">
        <f>'Summary Numbers'!Z39</f>
        <v>1100</v>
      </c>
      <c r="V33" s="48">
        <f>'Summary Numbers'!AA39</f>
        <v>457</v>
      </c>
      <c r="W33" s="48">
        <f>'Summary Numbers'!AB39</f>
        <v>230</v>
      </c>
      <c r="X33" s="48">
        <f>'Summary Numbers'!AC39</f>
        <v>95</v>
      </c>
      <c r="Y33" s="48">
        <f>'Summary Numbers'!AD39</f>
        <v>0</v>
      </c>
      <c r="Z33" s="48">
        <f>'Summary Numbers'!AE39</f>
        <v>58</v>
      </c>
      <c r="AA33" s="48">
        <f>'Summary Numbers'!AF39</f>
        <v>197</v>
      </c>
      <c r="AB33" s="48">
        <f>'Summary Numbers'!AG39</f>
        <v>121</v>
      </c>
      <c r="AC33" s="48">
        <f>'Summary Numbers'!AH39</f>
        <v>70</v>
      </c>
      <c r="AD33" s="48">
        <f>'Summary Numbers'!AI39</f>
        <v>0</v>
      </c>
      <c r="AE33" s="48">
        <f>'Summary Numbers'!AJ39</f>
        <v>3154</v>
      </c>
      <c r="AF33" s="48" t="str">
        <f>'Summary Numbers'!AK39</f>
        <v>N/A</v>
      </c>
      <c r="AG33" s="48">
        <f>'Summary Numbers'!AL39</f>
        <v>274</v>
      </c>
      <c r="AH33" s="48">
        <f>'Summary Numbers'!AM39</f>
        <v>3</v>
      </c>
      <c r="AI33" s="48">
        <f>'Summary Numbers'!AN39</f>
        <v>162</v>
      </c>
      <c r="AJ33" s="48">
        <f>'Summary Numbers'!AO39</f>
        <v>10</v>
      </c>
      <c r="AK33" s="48">
        <f>'Summary Numbers'!AP39</f>
        <v>47</v>
      </c>
      <c r="AL33" s="48">
        <f>'Summary Numbers'!AQ39</f>
        <v>910</v>
      </c>
      <c r="AM33" s="48">
        <f>'Summary Numbers'!AR39</f>
        <v>23</v>
      </c>
      <c r="AN33" s="48">
        <f>'Summary Numbers'!AS39</f>
        <v>18</v>
      </c>
      <c r="AO33" s="48">
        <f>'Summary Numbers'!AT39</f>
        <v>22</v>
      </c>
      <c r="AP33" s="48">
        <f>'Summary Numbers'!AU39</f>
        <v>0</v>
      </c>
      <c r="AQ33" s="48">
        <f>'Summary Numbers'!AV39</f>
        <v>912</v>
      </c>
      <c r="AR33" s="49">
        <f>SUM(B33:AQ33)</f>
        <v>13974</v>
      </c>
      <c r="AT33" s="46" t="s">
        <v>208</v>
      </c>
      <c r="AU33" s="58">
        <f>SUMPRODUCT($B$38:$AQ$38,'Summary Numbers'!$G$5:$AV$5)+SUMPRODUCT($B$38:$AQ$38,'Summary Numbers'!G$7:$AV$7)+SUMPRODUCT(Analysis!$B$38:$AQ$38,'Summary Numbers'!G$9:$AV$9)</f>
        <v>14684</v>
      </c>
      <c r="AV33" s="58">
        <f>SUMPRODUCT($B$38:$AQ$38,'Summary Numbers'!$G$6:$AV$6)+SUMPRODUCT($B$38:$AQ$38,'Summary Numbers'!$G$8:$AV$8)+SUMPRODUCT(Analysis!$B$38:$AQ$38,'Summary Numbers'!$G$10:$AV$10)</f>
        <v>36580</v>
      </c>
      <c r="AW33" s="52">
        <f>SUM(AU33:AV33)</f>
        <v>51264</v>
      </c>
      <c r="AY33" s="258"/>
      <c r="AZ33" s="258"/>
      <c r="BA33" s="258"/>
      <c r="BB33" s="258"/>
      <c r="BC33" s="258"/>
      <c r="BD33" s="258"/>
      <c r="BE33" s="258"/>
    </row>
    <row r="34" spans="1:57">
      <c r="A34" s="59" t="s">
        <v>228</v>
      </c>
      <c r="B34" s="48">
        <f>'Summary Numbers'!G44</f>
        <v>82</v>
      </c>
      <c r="C34" s="48">
        <f>'Summary Numbers'!H44</f>
        <v>75</v>
      </c>
      <c r="D34" s="48">
        <f>'Summary Numbers'!I44</f>
        <v>0</v>
      </c>
      <c r="E34" s="48">
        <f>'Summary Numbers'!J44</f>
        <v>0</v>
      </c>
      <c r="F34" s="48">
        <f>'Summary Numbers'!K44</f>
        <v>127</v>
      </c>
      <c r="G34" s="48">
        <f>'Summary Numbers'!L44</f>
        <v>0</v>
      </c>
      <c r="H34" s="48">
        <f>'Summary Numbers'!M44</f>
        <v>88</v>
      </c>
      <c r="I34" s="48">
        <f>'Summary Numbers'!N44</f>
        <v>302</v>
      </c>
      <c r="J34" s="48">
        <f>'Summary Numbers'!O44</f>
        <v>0</v>
      </c>
      <c r="K34" s="48">
        <f>'Summary Numbers'!P44</f>
        <v>36</v>
      </c>
      <c r="L34" s="48">
        <f>'Summary Numbers'!Q44</f>
        <v>36</v>
      </c>
      <c r="M34" s="48">
        <f>'Summary Numbers'!R44</f>
        <v>0</v>
      </c>
      <c r="N34" s="48">
        <f>'Summary Numbers'!S44</f>
        <v>92</v>
      </c>
      <c r="O34" s="48">
        <f>'Summary Numbers'!T44</f>
        <v>0</v>
      </c>
      <c r="P34" s="48">
        <f>'Summary Numbers'!U44</f>
        <v>0</v>
      </c>
      <c r="Q34" s="48">
        <f>'Summary Numbers'!V44</f>
        <v>0</v>
      </c>
      <c r="R34" s="48">
        <f>'Summary Numbers'!W44</f>
        <v>0</v>
      </c>
      <c r="S34" s="48">
        <f>'Summary Numbers'!X44</f>
        <v>0</v>
      </c>
      <c r="T34" s="48">
        <f>'Summary Numbers'!Y44</f>
        <v>326</v>
      </c>
      <c r="U34" s="48">
        <f>'Summary Numbers'!Z44</f>
        <v>0</v>
      </c>
      <c r="V34" s="48">
        <f>'Summary Numbers'!AA44</f>
        <v>155</v>
      </c>
      <c r="W34" s="48">
        <f>'Summary Numbers'!AB44</f>
        <v>0</v>
      </c>
      <c r="X34" s="48">
        <f>'Summary Numbers'!AC44</f>
        <v>135</v>
      </c>
      <c r="Y34" s="48">
        <f>'Summary Numbers'!AD44</f>
        <v>0</v>
      </c>
      <c r="Z34" s="48">
        <f>'Summary Numbers'!AE44</f>
        <v>52</v>
      </c>
      <c r="AA34" s="48">
        <f>'Summary Numbers'!AF44</f>
        <v>0</v>
      </c>
      <c r="AB34" s="48">
        <f>'Summary Numbers'!AG44</f>
        <v>21</v>
      </c>
      <c r="AC34" s="48">
        <f>'Summary Numbers'!AH44</f>
        <v>0</v>
      </c>
      <c r="AD34" s="48">
        <f>'Summary Numbers'!AI44</f>
        <v>0</v>
      </c>
      <c r="AE34" s="48">
        <f>'Summary Numbers'!AJ44</f>
        <v>1</v>
      </c>
      <c r="AF34" s="48" t="str">
        <f>'Summary Numbers'!AK44</f>
        <v>UNKNOWN</v>
      </c>
      <c r="AG34" s="48">
        <f>'Summary Numbers'!AL44</f>
        <v>0</v>
      </c>
      <c r="AH34" s="48">
        <f>'Summary Numbers'!AM44</f>
        <v>4</v>
      </c>
      <c r="AI34" s="48">
        <f>'Summary Numbers'!AN44</f>
        <v>84</v>
      </c>
      <c r="AJ34" s="48">
        <f>'Summary Numbers'!AO44</f>
        <v>0</v>
      </c>
      <c r="AK34" s="48">
        <f>'Summary Numbers'!AP44</f>
        <v>3</v>
      </c>
      <c r="AL34" s="48">
        <f>'Summary Numbers'!AQ44</f>
        <v>44</v>
      </c>
      <c r="AM34" s="48">
        <f>'Summary Numbers'!AR44</f>
        <v>0</v>
      </c>
      <c r="AN34" s="48">
        <f>'Summary Numbers'!AS44</f>
        <v>45</v>
      </c>
      <c r="AO34" s="48">
        <f>'Summary Numbers'!AT44</f>
        <v>8</v>
      </c>
      <c r="AP34" s="48">
        <f>'Summary Numbers'!AU44</f>
        <v>3</v>
      </c>
      <c r="AQ34" s="48">
        <f>'Summary Numbers'!AV44</f>
        <v>242</v>
      </c>
      <c r="AR34" s="49">
        <f>SUM(B34:AQ34)</f>
        <v>1961</v>
      </c>
      <c r="AT34" s="46" t="s">
        <v>209</v>
      </c>
      <c r="AU34" s="58">
        <f>SUMPRODUCT($B$38:$AQ$38,'Summary Numbers'!G$11:$AV$11)+SUMPRODUCT($B$38:$AQ$38,'Summary Numbers'!$G$12:$AV$12)+SUMPRODUCT(Analysis!$B$38:$AQ$38,'Summary Numbers'!$G$14:$AV$14)+SUMPRODUCT($B$38:$AQ$38,'Summary Numbers'!$G$15:$AV$15)</f>
        <v>33763</v>
      </c>
      <c r="AV34" s="58">
        <f>SUMPRODUCT($B$38:$AQ$38,'Summary Numbers'!$G$13:$AV$13)+SUMPRODUCT($B$38:$AQ$38,'Summary Numbers'!$G$16:$AV$16)</f>
        <v>32508</v>
      </c>
      <c r="AW34" s="52">
        <f>SUM(AU34:AV34)</f>
        <v>66271</v>
      </c>
    </row>
    <row r="35" spans="1:57">
      <c r="A35" s="59" t="s">
        <v>131</v>
      </c>
      <c r="B35" s="56">
        <f t="shared" ref="B35:AF35" si="16">B33+B34</f>
        <v>166</v>
      </c>
      <c r="C35" s="56">
        <f t="shared" si="16"/>
        <v>75</v>
      </c>
      <c r="D35" s="56">
        <f t="shared" si="16"/>
        <v>95</v>
      </c>
      <c r="E35" s="56">
        <f t="shared" si="16"/>
        <v>8</v>
      </c>
      <c r="F35" s="56">
        <f t="shared" si="16"/>
        <v>927</v>
      </c>
      <c r="G35" s="56" t="e">
        <f t="shared" si="16"/>
        <v>#VALUE!</v>
      </c>
      <c r="H35" s="56">
        <f t="shared" si="16"/>
        <v>110</v>
      </c>
      <c r="I35" s="56">
        <f t="shared" si="16"/>
        <v>2981</v>
      </c>
      <c r="J35" s="56">
        <f t="shared" si="16"/>
        <v>0</v>
      </c>
      <c r="K35" s="56">
        <f t="shared" si="16"/>
        <v>322</v>
      </c>
      <c r="L35" s="56">
        <f t="shared" si="16"/>
        <v>96</v>
      </c>
      <c r="M35" s="56">
        <f t="shared" si="16"/>
        <v>0</v>
      </c>
      <c r="N35" s="56">
        <f t="shared" si="16"/>
        <v>158</v>
      </c>
      <c r="O35" s="56">
        <f t="shared" si="16"/>
        <v>35</v>
      </c>
      <c r="P35" s="56">
        <f t="shared" si="16"/>
        <v>330</v>
      </c>
      <c r="Q35" s="56">
        <f t="shared" si="16"/>
        <v>0</v>
      </c>
      <c r="R35" s="56">
        <f t="shared" si="16"/>
        <v>100</v>
      </c>
      <c r="S35" s="56">
        <f t="shared" si="16"/>
        <v>433</v>
      </c>
      <c r="T35" s="56">
        <f t="shared" si="16"/>
        <v>1439</v>
      </c>
      <c r="U35" s="56">
        <f t="shared" si="16"/>
        <v>1100</v>
      </c>
      <c r="V35" s="56">
        <f t="shared" si="16"/>
        <v>612</v>
      </c>
      <c r="W35" s="56">
        <f t="shared" si="16"/>
        <v>230</v>
      </c>
      <c r="X35" s="56">
        <f t="shared" si="16"/>
        <v>230</v>
      </c>
      <c r="Y35" s="56">
        <f t="shared" si="16"/>
        <v>0</v>
      </c>
      <c r="Z35" s="56">
        <f t="shared" si="16"/>
        <v>110</v>
      </c>
      <c r="AA35" s="56">
        <f t="shared" si="16"/>
        <v>197</v>
      </c>
      <c r="AB35" s="56">
        <f t="shared" si="16"/>
        <v>142</v>
      </c>
      <c r="AC35" s="56">
        <f t="shared" si="16"/>
        <v>70</v>
      </c>
      <c r="AD35" s="56">
        <f t="shared" si="16"/>
        <v>0</v>
      </c>
      <c r="AE35" s="56">
        <f t="shared" si="16"/>
        <v>3155</v>
      </c>
      <c r="AF35" s="56" t="e">
        <f t="shared" si="16"/>
        <v>#VALUE!</v>
      </c>
      <c r="AG35" s="56">
        <f t="shared" ref="AG35:AP35" si="17">AG33+AG34</f>
        <v>274</v>
      </c>
      <c r="AH35" s="56">
        <f t="shared" si="17"/>
        <v>7</v>
      </c>
      <c r="AI35" s="56">
        <f t="shared" si="17"/>
        <v>246</v>
      </c>
      <c r="AJ35" s="56">
        <f t="shared" si="17"/>
        <v>10</v>
      </c>
      <c r="AK35" s="56">
        <f t="shared" si="17"/>
        <v>50</v>
      </c>
      <c r="AL35" s="56">
        <f t="shared" si="17"/>
        <v>954</v>
      </c>
      <c r="AM35" s="56">
        <f t="shared" si="17"/>
        <v>23</v>
      </c>
      <c r="AN35" s="56">
        <f t="shared" si="17"/>
        <v>63</v>
      </c>
      <c r="AO35" s="56">
        <f t="shared" si="17"/>
        <v>30</v>
      </c>
      <c r="AP35" s="56">
        <f t="shared" si="17"/>
        <v>3</v>
      </c>
      <c r="AQ35" s="56">
        <f>AQ33+AQ34</f>
        <v>1154</v>
      </c>
      <c r="AR35" s="62">
        <f>AR33+AR34</f>
        <v>15935</v>
      </c>
      <c r="AT35" s="46" t="s">
        <v>131</v>
      </c>
      <c r="AU35" s="52">
        <f>SUM(AU33:AU34)</f>
        <v>48447</v>
      </c>
      <c r="AV35" s="52">
        <f>SUM(AV33:AV34)</f>
        <v>69088</v>
      </c>
      <c r="AW35" s="52">
        <f>SUM(AW33:AW34)</f>
        <v>117535</v>
      </c>
    </row>
    <row r="37" spans="1:57">
      <c r="A37" s="60" t="s">
        <v>238</v>
      </c>
      <c r="AT37" s="61" t="s">
        <v>242</v>
      </c>
      <c r="AV37" s="61"/>
    </row>
    <row r="38" spans="1:57">
      <c r="A38" s="59" t="s">
        <v>239</v>
      </c>
      <c r="B38" s="45">
        <v>1</v>
      </c>
      <c r="C38" s="45">
        <v>0</v>
      </c>
      <c r="D38" s="45">
        <v>0</v>
      </c>
      <c r="E38" s="45">
        <v>1</v>
      </c>
      <c r="F38" s="45">
        <v>0</v>
      </c>
      <c r="G38" s="45">
        <v>0</v>
      </c>
      <c r="H38" s="45">
        <v>0</v>
      </c>
      <c r="I38" s="45">
        <v>1</v>
      </c>
      <c r="J38" s="45">
        <v>1</v>
      </c>
      <c r="K38" s="45">
        <v>1</v>
      </c>
      <c r="L38" s="45">
        <v>0</v>
      </c>
      <c r="M38" s="45">
        <v>1</v>
      </c>
      <c r="N38" s="45">
        <v>1</v>
      </c>
      <c r="O38" s="45">
        <v>0</v>
      </c>
      <c r="P38" s="45">
        <v>1</v>
      </c>
      <c r="Q38" s="45">
        <v>1</v>
      </c>
      <c r="R38" s="45">
        <v>1</v>
      </c>
      <c r="S38" s="45">
        <v>1</v>
      </c>
      <c r="T38" s="45">
        <v>1</v>
      </c>
      <c r="U38" s="45">
        <v>0</v>
      </c>
      <c r="V38" s="45">
        <v>0</v>
      </c>
      <c r="W38" s="45">
        <v>1</v>
      </c>
      <c r="X38" s="45">
        <v>1</v>
      </c>
      <c r="Y38" s="45">
        <v>1</v>
      </c>
      <c r="Z38" s="45">
        <v>1</v>
      </c>
      <c r="AA38" s="45">
        <v>1</v>
      </c>
      <c r="AB38" s="45">
        <v>1</v>
      </c>
      <c r="AC38" s="45">
        <v>1</v>
      </c>
      <c r="AD38" s="45">
        <v>1</v>
      </c>
      <c r="AE38" s="45">
        <v>0</v>
      </c>
      <c r="AF38" s="45">
        <v>0</v>
      </c>
      <c r="AG38" s="45">
        <v>1</v>
      </c>
      <c r="AH38" s="45">
        <v>1</v>
      </c>
      <c r="AI38" s="45">
        <v>1</v>
      </c>
      <c r="AJ38" s="45">
        <v>1</v>
      </c>
      <c r="AK38" s="45">
        <v>1</v>
      </c>
      <c r="AL38" s="45">
        <v>1</v>
      </c>
      <c r="AM38" s="45">
        <v>1</v>
      </c>
      <c r="AN38" s="45">
        <v>1</v>
      </c>
      <c r="AO38" s="45">
        <v>1</v>
      </c>
      <c r="AP38" s="45">
        <v>1</v>
      </c>
      <c r="AQ38" s="45">
        <v>1</v>
      </c>
      <c r="AR38" s="49">
        <f>SUM(B38:AQ38)</f>
        <v>31</v>
      </c>
      <c r="AU38" s="57" t="s">
        <v>236</v>
      </c>
      <c r="AV38" s="57" t="s">
        <v>43</v>
      </c>
      <c r="AW38" s="50" t="s">
        <v>131</v>
      </c>
    </row>
    <row r="39" spans="1:57">
      <c r="A39" s="59" t="s">
        <v>240</v>
      </c>
      <c r="B39" s="45">
        <v>0</v>
      </c>
      <c r="C39" s="45">
        <v>1</v>
      </c>
      <c r="D39" s="45">
        <v>1</v>
      </c>
      <c r="E39" s="45">
        <v>0</v>
      </c>
      <c r="F39" s="45">
        <v>1</v>
      </c>
      <c r="G39" s="45">
        <v>1</v>
      </c>
      <c r="H39" s="45">
        <v>1</v>
      </c>
      <c r="I39" s="45">
        <v>0</v>
      </c>
      <c r="J39" s="45">
        <v>0</v>
      </c>
      <c r="K39" s="45">
        <v>0</v>
      </c>
      <c r="L39" s="45">
        <v>1</v>
      </c>
      <c r="M39" s="45">
        <v>0</v>
      </c>
      <c r="N39" s="45">
        <v>0</v>
      </c>
      <c r="O39" s="45">
        <v>1</v>
      </c>
      <c r="P39" s="45">
        <v>0</v>
      </c>
      <c r="Q39" s="45">
        <v>0</v>
      </c>
      <c r="R39" s="45">
        <v>0</v>
      </c>
      <c r="S39" s="45">
        <v>0</v>
      </c>
      <c r="T39" s="45">
        <v>0</v>
      </c>
      <c r="U39" s="45">
        <v>1</v>
      </c>
      <c r="V39" s="45">
        <v>1</v>
      </c>
      <c r="W39" s="45">
        <v>0</v>
      </c>
      <c r="X39" s="45">
        <v>0</v>
      </c>
      <c r="Y39" s="45">
        <v>0</v>
      </c>
      <c r="Z39" s="45">
        <v>0</v>
      </c>
      <c r="AA39" s="45">
        <v>0</v>
      </c>
      <c r="AB39" s="45">
        <v>0</v>
      </c>
      <c r="AC39" s="45">
        <v>0</v>
      </c>
      <c r="AD39" s="45">
        <v>0</v>
      </c>
      <c r="AE39" s="45">
        <v>1</v>
      </c>
      <c r="AF39" s="45">
        <v>1</v>
      </c>
      <c r="AG39" s="45">
        <v>0</v>
      </c>
      <c r="AH39" s="45">
        <v>0</v>
      </c>
      <c r="AI39" s="45">
        <v>0</v>
      </c>
      <c r="AJ39" s="45">
        <v>0</v>
      </c>
      <c r="AK39" s="45">
        <v>0</v>
      </c>
      <c r="AL39" s="45">
        <v>0</v>
      </c>
      <c r="AM39" s="45">
        <v>0</v>
      </c>
      <c r="AN39" s="45">
        <v>0</v>
      </c>
      <c r="AO39" s="45">
        <v>0</v>
      </c>
      <c r="AP39" s="45">
        <v>0</v>
      </c>
      <c r="AQ39" s="45">
        <v>0</v>
      </c>
      <c r="AR39" s="49">
        <f>SUM(B39:AQ39)</f>
        <v>11</v>
      </c>
      <c r="AT39" s="46" t="s">
        <v>208</v>
      </c>
      <c r="AU39" s="58">
        <f>SUMPRODUCT($B$39:$AQ$39,'Summary Numbers'!$G$5:$AV$5)+SUMPRODUCT($B$39:$AQ$39,'Summary Numbers'!G$7:$AV$7)+SUMPRODUCT(Analysis!$B$39:$AQ$39,'Summary Numbers'!G$9:$AV$9)</f>
        <v>14816</v>
      </c>
      <c r="AV39" s="58">
        <f>SUMPRODUCT($B$39:$AQ$39,'Summary Numbers'!$G$6:$AV$6)+SUMPRODUCT($B$39:$AQ$39,'Summary Numbers'!$G$8:$AV$8)+SUMPRODUCT(Analysis!$B$39:$AQ$39,'Summary Numbers'!$G$10:$AV$10)</f>
        <v>43438</v>
      </c>
      <c r="AW39" s="52">
        <f>SUM(AU39:AV39)</f>
        <v>58254</v>
      </c>
    </row>
    <row r="40" spans="1:57">
      <c r="AT40" s="46" t="s">
        <v>209</v>
      </c>
      <c r="AU40" s="58">
        <f>SUMPRODUCT($B$39:$AQ$39,'Summary Numbers'!G$11:$AV$11)+SUMPRODUCT($B$39:$AQ$39,'Summary Numbers'!$G$12:$AV$12)+SUMPRODUCT(Analysis!$B$39:$AQ$39,'Summary Numbers'!$G$14:$AV$14)+SUMPRODUCT($B$39:$AQ$39,'Summary Numbers'!$G$15:$AV$15)</f>
        <v>25852</v>
      </c>
      <c r="AV40" s="58">
        <f>SUMPRODUCT($B$39:$AQ$39,'Summary Numbers'!$G$13:$AV$13)+SUMPRODUCT($B$39:$AQ$39,'Summary Numbers'!$G$16:$AV$16)</f>
        <v>24817</v>
      </c>
      <c r="AW40" s="52">
        <f>SUM(AU40:AV40)</f>
        <v>50669</v>
      </c>
    </row>
    <row r="41" spans="1:57">
      <c r="A41" s="59"/>
      <c r="AT41" s="46" t="s">
        <v>209</v>
      </c>
      <c r="AU41" s="52">
        <f>SUM(AU39:AU40)</f>
        <v>40668</v>
      </c>
      <c r="AV41" s="52">
        <f>SUM(AV39:AV40)</f>
        <v>68255</v>
      </c>
      <c r="AW41" s="52">
        <f>SUM(AW39:AW40)</f>
        <v>108923</v>
      </c>
    </row>
    <row r="42" spans="1:57">
      <c r="A42" s="59"/>
      <c r="AT42" s="46"/>
      <c r="AU42" s="63"/>
      <c r="AV42" s="63"/>
      <c r="AW42" s="63"/>
    </row>
    <row r="43" spans="1:57">
      <c r="A43" s="59"/>
    </row>
    <row r="44" spans="1:57">
      <c r="A44" s="59"/>
    </row>
    <row r="45" spans="1:57">
      <c r="A45" s="59"/>
    </row>
    <row r="46" spans="1:57">
      <c r="A46" s="59"/>
    </row>
    <row r="47" spans="1:57">
      <c r="A47" s="59"/>
    </row>
    <row r="48" spans="1:57">
      <c r="A48" s="59"/>
    </row>
    <row r="49" spans="1:1">
      <c r="A49" s="59"/>
    </row>
    <row r="50" spans="1:1">
      <c r="A50" s="59"/>
    </row>
    <row r="51" spans="1:1">
      <c r="A51" s="59"/>
    </row>
    <row r="52" spans="1:1">
      <c r="A52" s="59"/>
    </row>
    <row r="53" spans="1:1">
      <c r="A53" s="59"/>
    </row>
  </sheetData>
  <phoneticPr fontId="11" type="noConversion"/>
  <pageMargins left="0.75" right="0.75" top="1" bottom="1" header="0.5" footer="0.5"/>
  <pageSetup orientation="portrait" r:id="rId1"/>
  <headerFooter alignWithMargins="0"/>
  <drawing r:id="rId2"/>
</worksheet>
</file>

<file path=xl/worksheets/sheet7.xml><?xml version="1.0" encoding="utf-8"?>
<worksheet xmlns="http://schemas.openxmlformats.org/spreadsheetml/2006/main" xmlns:r="http://schemas.openxmlformats.org/officeDocument/2006/relationships">
  <dimension ref="B1:BA72"/>
  <sheetViews>
    <sheetView topLeftCell="A3" workbookViewId="0">
      <pane xSplit="5" topLeftCell="AR1" activePane="topRight" state="frozen"/>
      <selection pane="topRight" activeCell="D59" sqref="D5:D59"/>
    </sheetView>
  </sheetViews>
  <sheetFormatPr defaultRowHeight="12.75"/>
  <cols>
    <col min="1" max="1" width="2.85546875" style="1" customWidth="1"/>
    <col min="2" max="2" width="25.28515625" style="1" customWidth="1"/>
    <col min="3" max="3" width="39.28515625" style="1" customWidth="1"/>
    <col min="4" max="4" width="32.85546875" style="1" customWidth="1"/>
    <col min="5" max="5" width="3.28515625" style="4" bestFit="1" customWidth="1"/>
    <col min="6" max="37" width="14.7109375" style="5" customWidth="1"/>
    <col min="38" max="38" width="10.7109375" style="2" customWidth="1"/>
    <col min="39" max="45" width="10.7109375" style="1" customWidth="1"/>
    <col min="46" max="16384" width="9.140625" style="1"/>
  </cols>
  <sheetData>
    <row r="1" spans="2:53" ht="15.75">
      <c r="B1" s="3" t="s">
        <v>196</v>
      </c>
    </row>
    <row r="3" spans="2:53">
      <c r="E3" s="1"/>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1"/>
    </row>
    <row r="4" spans="2:53" ht="44.25">
      <c r="C4" s="7"/>
      <c r="E4" s="8" t="s">
        <v>36</v>
      </c>
      <c r="F4" s="5" t="s">
        <v>37</v>
      </c>
      <c r="G4" s="5" t="str">
        <f>'2008'!G4</f>
        <v>Algeria (A)</v>
      </c>
      <c r="H4" s="5" t="str">
        <f>'2008'!H4</f>
        <v>Argentina (A)</v>
      </c>
      <c r="I4" s="5" t="str">
        <f>'2008'!I4</f>
        <v>Argentina (B)</v>
      </c>
      <c r="J4" s="5" t="str">
        <f>'2008'!J4</f>
        <v>Australia (A)</v>
      </c>
      <c r="K4" s="5" t="str">
        <f>'2008'!K4</f>
        <v>Canada (A)</v>
      </c>
      <c r="L4" s="5" t="str">
        <f>'2008'!L4</f>
        <v>Canada (B)</v>
      </c>
      <c r="M4" s="5" t="str">
        <f>'2008'!M4</f>
        <v>Chile (A)</v>
      </c>
      <c r="N4" s="5" t="str">
        <f>'2008'!N4</f>
        <v>China (A)</v>
      </c>
      <c r="O4" s="5" t="str">
        <f>'2008'!O4</f>
        <v>China (B)</v>
      </c>
      <c r="P4" s="5" t="str">
        <f>'2008'!P4</f>
        <v>Croatia (A)</v>
      </c>
      <c r="Q4" s="5" t="str">
        <f>'2008'!Q4</f>
        <v>Cuba (A)</v>
      </c>
      <c r="R4" s="5" t="str">
        <f>'2008'!R4</f>
        <v>Cyprus (A)</v>
      </c>
      <c r="S4" s="5" t="str">
        <f>'2008'!S4</f>
        <v>Denmark (A)</v>
      </c>
      <c r="T4" s="5" t="str">
        <f>'2008'!T4</f>
        <v>Ecuador (A)</v>
      </c>
      <c r="U4" s="5" t="str">
        <f>'2008'!U4</f>
        <v>England (A)</v>
      </c>
      <c r="V4" s="5" t="str">
        <f>'2008'!V4</f>
        <v>England (B)</v>
      </c>
      <c r="W4" s="5" t="str">
        <f>'2008'!W4</f>
        <v>Finland (A)</v>
      </c>
      <c r="X4" s="5" t="str">
        <f>'2008'!X4</f>
        <v>Germany (A)</v>
      </c>
      <c r="Y4" s="5" t="str">
        <f>'2008'!Y4</f>
        <v>India (A)</v>
      </c>
      <c r="Z4" s="5" t="str">
        <f>'2008'!Z4</f>
        <v>Japan (A)</v>
      </c>
      <c r="AA4" s="5" t="str">
        <f>'2008'!AA4</f>
        <v>Korea (A)</v>
      </c>
      <c r="AB4" s="5" t="str">
        <f>'2008'!AB4</f>
        <v>Norway (A)</v>
      </c>
      <c r="AC4" s="5" t="str">
        <f>'2008'!AC4</f>
        <v>Portugal (A)</v>
      </c>
      <c r="AD4" s="5" t="str">
        <f>'2008'!AD4</f>
        <v>Portugal (B)</v>
      </c>
      <c r="AE4" s="5" t="str">
        <f>'2008'!AE4</f>
        <v>Romania (A)</v>
      </c>
      <c r="AF4" s="5" t="str">
        <f>'2008'!AF4</f>
        <v>Scotland (A)</v>
      </c>
      <c r="AG4" s="5" t="str">
        <f>'2008'!AG4</f>
        <v>South Africa (A)</v>
      </c>
      <c r="AH4" s="5" t="str">
        <f>'2008'!AH4</f>
        <v>Sweden (A)</v>
      </c>
      <c r="AI4" s="5" t="str">
        <f>'2008'!AI4</f>
        <v>Sweden (B)</v>
      </c>
      <c r="AJ4" s="5" t="str">
        <f>'2008'!AJ4</f>
        <v>USA (A)</v>
      </c>
      <c r="AK4" s="5" t="str">
        <f>'2008'!AK4</f>
        <v>USA (B)</v>
      </c>
      <c r="AL4" s="27" t="str">
        <f>'2007'!P4</f>
        <v>Ireland (A) 2007</v>
      </c>
      <c r="AM4" s="27" t="str">
        <f>'2007'!Q4</f>
        <v>Latvia (A) 2007</v>
      </c>
      <c r="AN4" s="27" t="str">
        <f>'2007'!S4</f>
        <v>Spain (A) 2007</v>
      </c>
      <c r="AO4" s="27" t="str">
        <f>'2007'!T4</f>
        <v>Spain (B) 2007</v>
      </c>
      <c r="AP4" s="27" t="str">
        <f>'2006'!N4</f>
        <v>Estonia 2006</v>
      </c>
      <c r="AQ4" s="27" t="str">
        <f>'2006'!P4</f>
        <v>France 2006</v>
      </c>
      <c r="AR4" s="27" t="str">
        <f>'2006'!R4</f>
        <v>Hong Kong 2006</v>
      </c>
      <c r="AS4" s="27" t="str">
        <f>'2006'!T4</f>
        <v>Mozambique 2006</v>
      </c>
      <c r="AT4" s="27" t="str">
        <f>'2006'!Y4</f>
        <v>Senegal 2006</v>
      </c>
      <c r="AU4" s="27" t="str">
        <f>'2006'!Z4</f>
        <v>Sierra Leone 2006</v>
      </c>
      <c r="AV4" s="42" t="str">
        <f>'2004'!W6</f>
        <v>Ukraine 2004</v>
      </c>
      <c r="AW4" s="28" t="s">
        <v>247</v>
      </c>
      <c r="AX4" s="28"/>
      <c r="AY4" s="28"/>
      <c r="AZ4" s="28"/>
      <c r="BA4" s="28"/>
    </row>
    <row r="5" spans="2:53">
      <c r="B5" s="1" t="s">
        <v>40</v>
      </c>
      <c r="C5" s="1" t="s">
        <v>41</v>
      </c>
      <c r="D5" s="2" t="s">
        <v>42</v>
      </c>
      <c r="E5" s="9">
        <v>1</v>
      </c>
      <c r="F5" s="10">
        <f>SUM(G5:AV5)</f>
        <v>805</v>
      </c>
      <c r="G5" s="5">
        <f>'2008'!G5</f>
        <v>11</v>
      </c>
      <c r="H5" s="5">
        <f>'2008'!H5</f>
        <v>7</v>
      </c>
      <c r="I5" s="5">
        <f>'2008'!I5</f>
        <v>2</v>
      </c>
      <c r="J5" s="5">
        <f>'2008'!J5</f>
        <v>0</v>
      </c>
      <c r="K5" s="5">
        <f>'2008'!K5</f>
        <v>19</v>
      </c>
      <c r="L5" s="5">
        <f>'2008'!L5</f>
        <v>20</v>
      </c>
      <c r="M5" s="5">
        <f>'2008'!M5</f>
        <v>2</v>
      </c>
      <c r="N5" s="5">
        <f>'2008'!N5</f>
        <v>78</v>
      </c>
      <c r="O5" s="5">
        <f>'2008'!O5</f>
        <v>12</v>
      </c>
      <c r="P5" s="5">
        <f>'2008'!P5</f>
        <v>0</v>
      </c>
      <c r="Q5" s="5">
        <f>'2008'!Q5</f>
        <v>0</v>
      </c>
      <c r="R5" s="5">
        <f>'2008'!R5</f>
        <v>7</v>
      </c>
      <c r="S5" s="5">
        <f>'2008'!S5</f>
        <v>0</v>
      </c>
      <c r="T5" s="5">
        <f>'2008'!T5</f>
        <v>10</v>
      </c>
      <c r="U5" s="5">
        <f>'2008'!U5</f>
        <v>10</v>
      </c>
      <c r="V5" s="5">
        <f>'2008'!V5</f>
        <v>37</v>
      </c>
      <c r="W5" s="5">
        <f>'2008'!W5</f>
        <v>0</v>
      </c>
      <c r="X5" s="5">
        <f>'2008'!X5</f>
        <v>13</v>
      </c>
      <c r="Y5" s="5">
        <f>'2008'!Y5</f>
        <v>22</v>
      </c>
      <c r="Z5" s="5">
        <f>'2008'!Z5</f>
        <v>55</v>
      </c>
      <c r="AA5" s="5">
        <f>'2008'!AA5</f>
        <v>7</v>
      </c>
      <c r="AB5" s="5">
        <f>'2008'!AB5</f>
        <v>0</v>
      </c>
      <c r="AC5" s="5">
        <f>'2008'!AC5</f>
        <v>0</v>
      </c>
      <c r="AD5" s="5">
        <f>'2008'!AD5</f>
        <v>4</v>
      </c>
      <c r="AE5" s="5">
        <f>'2008'!AE5</f>
        <v>0</v>
      </c>
      <c r="AF5" s="5">
        <f>'2008'!AF5</f>
        <v>169</v>
      </c>
      <c r="AG5" s="5">
        <f>'2008'!AG5</f>
        <v>1</v>
      </c>
      <c r="AH5" s="5">
        <f>'2008'!AH5</f>
        <v>0</v>
      </c>
      <c r="AI5" s="5">
        <f>'2008'!AI5</f>
        <v>0</v>
      </c>
      <c r="AJ5" s="5">
        <f>'2008'!AJ5</f>
        <v>0</v>
      </c>
      <c r="AK5" s="5">
        <f>'2008'!AK5</f>
        <v>45</v>
      </c>
      <c r="AL5" s="10">
        <f>'2007'!P5</f>
        <v>82</v>
      </c>
      <c r="AM5" s="10">
        <f>'2007'!Q5</f>
        <v>0</v>
      </c>
      <c r="AN5" s="10">
        <f>'2007'!S5</f>
        <v>41</v>
      </c>
      <c r="AO5" s="10">
        <f>'2007'!T5</f>
        <v>8</v>
      </c>
      <c r="AP5" s="10">
        <f>'2006'!N5</f>
        <v>0</v>
      </c>
      <c r="AQ5" s="10">
        <f>'2006'!P5</f>
        <v>18</v>
      </c>
      <c r="AR5" s="10">
        <f>'2006'!R5</f>
        <v>107</v>
      </c>
      <c r="AS5" s="10">
        <f>'2006'!T5</f>
        <v>16</v>
      </c>
      <c r="AT5" s="10">
        <f>'2006'!Y5</f>
        <v>0</v>
      </c>
      <c r="AU5" s="10">
        <f>'2006'!Z5</f>
        <v>2</v>
      </c>
      <c r="AV5" s="10">
        <f>'2004'!W7</f>
        <v>0</v>
      </c>
      <c r="AW5" s="1">
        <f t="shared" ref="AW5:AW36" si="0">COUNTIF(AL5:AV5,"&gt;0")</f>
        <v>7</v>
      </c>
    </row>
    <row r="6" spans="2:53">
      <c r="D6" s="2" t="s">
        <v>43</v>
      </c>
      <c r="E6" s="9">
        <v>2</v>
      </c>
      <c r="F6" s="10">
        <f t="shared" ref="F6:F30" si="1">SUM(G6:AV6)</f>
        <v>14</v>
      </c>
      <c r="G6" s="5">
        <f>'2008'!G6</f>
        <v>0</v>
      </c>
      <c r="H6" s="5">
        <f>'2008'!H6</f>
        <v>0</v>
      </c>
      <c r="I6" s="5">
        <f>'2008'!I6</f>
        <v>0</v>
      </c>
      <c r="J6" s="5">
        <f>'2008'!J6</f>
        <v>0</v>
      </c>
      <c r="K6" s="5">
        <f>'2008'!K6</f>
        <v>0</v>
      </c>
      <c r="L6" s="5">
        <f>'2008'!L6</f>
        <v>0</v>
      </c>
      <c r="M6" s="5">
        <f>'2008'!M6</f>
        <v>0</v>
      </c>
      <c r="N6" s="5">
        <f>'2008'!N6</f>
        <v>0</v>
      </c>
      <c r="O6" s="5">
        <f>'2008'!O6</f>
        <v>0</v>
      </c>
      <c r="P6" s="5">
        <f>'2008'!P6</f>
        <v>0</v>
      </c>
      <c r="Q6" s="5">
        <f>'2008'!Q6</f>
        <v>0</v>
      </c>
      <c r="R6" s="5">
        <f>'2008'!R6</f>
        <v>0</v>
      </c>
      <c r="S6" s="5">
        <f>'2008'!S6</f>
        <v>0</v>
      </c>
      <c r="T6" s="5">
        <f>'2008'!T6</f>
        <v>0</v>
      </c>
      <c r="U6" s="5">
        <f>'2008'!U6</f>
        <v>0</v>
      </c>
      <c r="V6" s="5">
        <f>'2008'!V6</f>
        <v>0</v>
      </c>
      <c r="W6" s="5">
        <f>'2008'!W6</f>
        <v>0</v>
      </c>
      <c r="X6" s="5">
        <f>'2008'!X6</f>
        <v>0</v>
      </c>
      <c r="Y6" s="5">
        <f>'2008'!Y6</f>
        <v>0</v>
      </c>
      <c r="Z6" s="5">
        <f>'2008'!Z6</f>
        <v>0</v>
      </c>
      <c r="AA6" s="5">
        <f>'2008'!AA6</f>
        <v>0</v>
      </c>
      <c r="AB6" s="5">
        <f>'2008'!AB6</f>
        <v>0</v>
      </c>
      <c r="AC6" s="5">
        <f>'2008'!AC6</f>
        <v>0</v>
      </c>
      <c r="AD6" s="5">
        <f>'2008'!AD6</f>
        <v>0</v>
      </c>
      <c r="AE6" s="5">
        <f>'2008'!AE6</f>
        <v>0</v>
      </c>
      <c r="AF6" s="5">
        <f>'2008'!AF6</f>
        <v>0</v>
      </c>
      <c r="AG6" s="5">
        <f>'2008'!AG6</f>
        <v>0</v>
      </c>
      <c r="AH6" s="5">
        <f>'2008'!AH6</f>
        <v>0</v>
      </c>
      <c r="AI6" s="5">
        <f>'2008'!AI6</f>
        <v>0</v>
      </c>
      <c r="AJ6" s="5">
        <f>'2008'!AJ6</f>
        <v>0</v>
      </c>
      <c r="AK6" s="5">
        <f>'2008'!AK6</f>
        <v>0</v>
      </c>
      <c r="AL6" s="10">
        <f>'2007'!P6</f>
        <v>0</v>
      </c>
      <c r="AM6" s="10">
        <f>'2007'!Q6</f>
        <v>0</v>
      </c>
      <c r="AN6" s="10">
        <f>'2007'!S6</f>
        <v>2</v>
      </c>
      <c r="AO6" s="10">
        <f>'2007'!T6</f>
        <v>6</v>
      </c>
      <c r="AP6" s="10">
        <f>'2006'!N6</f>
        <v>0</v>
      </c>
      <c r="AQ6" s="10">
        <f>'2006'!P6</f>
        <v>0</v>
      </c>
      <c r="AR6" s="10">
        <f>'2006'!R6</f>
        <v>0</v>
      </c>
      <c r="AS6" s="10">
        <f>'2006'!T6</f>
        <v>2</v>
      </c>
      <c r="AT6" s="10">
        <f>'2006'!Y6</f>
        <v>0</v>
      </c>
      <c r="AU6" s="10">
        <f>'2006'!Z6</f>
        <v>4</v>
      </c>
      <c r="AV6" s="10">
        <f>'2004'!W8</f>
        <v>0</v>
      </c>
      <c r="AW6" s="1">
        <f t="shared" si="0"/>
        <v>4</v>
      </c>
    </row>
    <row r="7" spans="2:53" ht="12.75" customHeight="1">
      <c r="C7" s="1" t="s">
        <v>44</v>
      </c>
      <c r="D7" s="2" t="s">
        <v>42</v>
      </c>
      <c r="E7" s="9">
        <v>3</v>
      </c>
      <c r="F7" s="10">
        <f t="shared" si="1"/>
        <v>20000</v>
      </c>
      <c r="G7" s="5">
        <f>'2008'!G7</f>
        <v>12</v>
      </c>
      <c r="H7" s="5">
        <f>'2008'!H7</f>
        <v>73</v>
      </c>
      <c r="I7" s="5">
        <f>'2008'!I7</f>
        <v>967</v>
      </c>
      <c r="J7" s="5">
        <f>'2008'!J7</f>
        <v>50</v>
      </c>
      <c r="K7" s="5">
        <f>'2008'!K7</f>
        <v>1300</v>
      </c>
      <c r="L7" s="5">
        <f>'2008'!L7</f>
        <v>208</v>
      </c>
      <c r="M7" s="5">
        <f>'2008'!M7</f>
        <v>57</v>
      </c>
      <c r="N7" s="5">
        <f>'2008'!N7</f>
        <v>2437</v>
      </c>
      <c r="O7" s="5">
        <f>'2008'!O7</f>
        <v>1154</v>
      </c>
      <c r="P7" s="5">
        <f>'2008'!P7</f>
        <v>45</v>
      </c>
      <c r="Q7" s="5">
        <f>'2008'!Q7</f>
        <v>222</v>
      </c>
      <c r="R7" s="5">
        <f>'2008'!R7</f>
        <v>10</v>
      </c>
      <c r="S7" s="5">
        <f>'2008'!S7</f>
        <v>118</v>
      </c>
      <c r="T7" s="5">
        <f>'2008'!T7</f>
        <v>199</v>
      </c>
      <c r="U7" s="5">
        <f>'2008'!U7</f>
        <v>430</v>
      </c>
      <c r="V7" s="5">
        <f>'2008'!V7</f>
        <v>1387</v>
      </c>
      <c r="W7" s="5">
        <f>'2008'!W7</f>
        <v>0</v>
      </c>
      <c r="X7" s="5">
        <f>'2008'!X7</f>
        <v>938</v>
      </c>
      <c r="Y7" s="5">
        <f>'2008'!Y7</f>
        <v>0</v>
      </c>
      <c r="Z7" s="5">
        <f>'2008'!Z7</f>
        <v>1192</v>
      </c>
      <c r="AA7" s="5">
        <f>'2008'!AA7</f>
        <v>1413</v>
      </c>
      <c r="AB7" s="5">
        <f>'2008'!AB7</f>
        <v>117</v>
      </c>
      <c r="AC7" s="5">
        <f>'2008'!AC7</f>
        <v>14</v>
      </c>
      <c r="AD7" s="5">
        <f>'2008'!AD7</f>
        <v>292</v>
      </c>
      <c r="AE7" s="5">
        <f>'2008'!AE7</f>
        <v>61</v>
      </c>
      <c r="AF7" s="5">
        <f>'2008'!AF7</f>
        <v>147</v>
      </c>
      <c r="AG7" s="5">
        <f>'2008'!AG7</f>
        <v>156</v>
      </c>
      <c r="AH7" s="5">
        <f>'2008'!AH7</f>
        <v>444</v>
      </c>
      <c r="AI7" s="5">
        <f>'2008'!AI7</f>
        <v>334</v>
      </c>
      <c r="AJ7" s="5">
        <f>'2008'!AJ7</f>
        <v>4580</v>
      </c>
      <c r="AK7" s="5">
        <f>'2008'!AK7</f>
        <v>156</v>
      </c>
      <c r="AL7" s="10">
        <f>'2007'!P7</f>
        <v>58</v>
      </c>
      <c r="AM7" s="10">
        <f>'2007'!Q7</f>
        <v>68</v>
      </c>
      <c r="AN7" s="10">
        <f>'2007'!S7</f>
        <v>93</v>
      </c>
      <c r="AO7" s="10">
        <f>'2007'!T7</f>
        <v>52</v>
      </c>
      <c r="AP7" s="10">
        <f>'2006'!N7</f>
        <v>23</v>
      </c>
      <c r="AQ7" s="10">
        <f>'2006'!P7</f>
        <v>950</v>
      </c>
      <c r="AR7" s="10">
        <f>'2006'!R7</f>
        <v>0</v>
      </c>
      <c r="AS7" s="10">
        <f>'2006'!T7</f>
        <v>34</v>
      </c>
      <c r="AT7" s="10">
        <f>'2006'!Y7</f>
        <v>0</v>
      </c>
      <c r="AU7" s="10">
        <f>'2006'!Z7</f>
        <v>0</v>
      </c>
      <c r="AV7" s="10">
        <f>'2004'!W9</f>
        <v>209</v>
      </c>
      <c r="AW7" s="1">
        <f t="shared" si="0"/>
        <v>8</v>
      </c>
    </row>
    <row r="8" spans="2:53">
      <c r="D8" s="2" t="s">
        <v>43</v>
      </c>
      <c r="E8" s="9">
        <v>4</v>
      </c>
      <c r="F8" s="10">
        <f t="shared" si="1"/>
        <v>5722</v>
      </c>
      <c r="G8" s="5">
        <f>'2008'!G8</f>
        <v>0</v>
      </c>
      <c r="H8" s="5">
        <f>'2008'!H8</f>
        <v>0</v>
      </c>
      <c r="I8" s="5">
        <f>'2008'!I8</f>
        <v>252</v>
      </c>
      <c r="J8" s="5">
        <f>'2008'!J8</f>
        <v>0</v>
      </c>
      <c r="K8" s="5">
        <f>'2008'!K8</f>
        <v>258</v>
      </c>
      <c r="L8" s="5">
        <f>'2008'!L8</f>
        <v>38</v>
      </c>
      <c r="M8" s="5">
        <f>'2008'!M8</f>
        <v>32</v>
      </c>
      <c r="N8" s="5">
        <f>'2008'!N8</f>
        <v>39</v>
      </c>
      <c r="O8" s="5">
        <f>'2008'!O8</f>
        <v>55</v>
      </c>
      <c r="P8" s="5">
        <f>'2008'!P8</f>
        <v>11</v>
      </c>
      <c r="Q8" s="5">
        <f>'2008'!Q8</f>
        <v>21</v>
      </c>
      <c r="R8" s="5">
        <f>'2008'!R8</f>
        <v>25</v>
      </c>
      <c r="S8" s="5">
        <f>'2008'!S8</f>
        <v>0</v>
      </c>
      <c r="T8" s="5">
        <f>'2008'!T8</f>
        <v>0</v>
      </c>
      <c r="U8" s="5">
        <f>'2008'!U8</f>
        <v>17</v>
      </c>
      <c r="V8" s="5">
        <f>'2008'!V8</f>
        <v>3324</v>
      </c>
      <c r="W8" s="5">
        <f>'2008'!W8</f>
        <v>0</v>
      </c>
      <c r="X8" s="5">
        <f>'2008'!X8</f>
        <v>244</v>
      </c>
      <c r="Y8" s="5">
        <f>'2008'!Y8</f>
        <v>0</v>
      </c>
      <c r="Z8" s="5">
        <f>'2008'!Z8</f>
        <v>27</v>
      </c>
      <c r="AA8" s="5">
        <f>'2008'!AA8</f>
        <v>132</v>
      </c>
      <c r="AB8" s="5">
        <f>'2008'!AB8</f>
        <v>0</v>
      </c>
      <c r="AC8" s="5">
        <f>'2008'!AC8</f>
        <v>0</v>
      </c>
      <c r="AD8" s="5">
        <f>'2008'!AD8</f>
        <v>53</v>
      </c>
      <c r="AE8" s="5">
        <f>'2008'!AE8</f>
        <v>0</v>
      </c>
      <c r="AF8" s="5">
        <f>'2008'!AF8</f>
        <v>50</v>
      </c>
      <c r="AG8" s="5">
        <f>'2008'!AG8</f>
        <v>0</v>
      </c>
      <c r="AH8" s="5">
        <f>'2008'!AH8</f>
        <v>132</v>
      </c>
      <c r="AI8" s="5">
        <f>'2008'!AI8</f>
        <v>101</v>
      </c>
      <c r="AJ8" s="5">
        <f>'2008'!AJ8</f>
        <v>624</v>
      </c>
      <c r="AK8" s="5">
        <f>'2008'!AK8</f>
        <v>0</v>
      </c>
      <c r="AL8" s="10">
        <f>'2007'!P8</f>
        <v>0</v>
      </c>
      <c r="AM8" s="10">
        <f>'2007'!Q8</f>
        <v>0</v>
      </c>
      <c r="AN8" s="10">
        <f>'2007'!S8</f>
        <v>1</v>
      </c>
      <c r="AO8" s="10">
        <f>'2007'!T8</f>
        <v>0</v>
      </c>
      <c r="AP8" s="10">
        <f>'2006'!N8</f>
        <v>0</v>
      </c>
      <c r="AQ8" s="10">
        <f>'2006'!P8</f>
        <v>190</v>
      </c>
      <c r="AR8" s="10">
        <f>'2006'!R8</f>
        <v>35</v>
      </c>
      <c r="AS8" s="10">
        <f>'2006'!T8</f>
        <v>6</v>
      </c>
      <c r="AT8" s="10">
        <f>'2006'!Y8</f>
        <v>0</v>
      </c>
      <c r="AU8" s="10">
        <f>'2006'!Z8</f>
        <v>10</v>
      </c>
      <c r="AV8" s="10">
        <f>'2004'!W10</f>
        <v>45</v>
      </c>
      <c r="AW8" s="1">
        <f t="shared" si="0"/>
        <v>6</v>
      </c>
    </row>
    <row r="9" spans="2:53">
      <c r="C9" s="1" t="s">
        <v>45</v>
      </c>
      <c r="D9" s="2" t="s">
        <v>42</v>
      </c>
      <c r="E9" s="9">
        <v>5</v>
      </c>
      <c r="F9" s="10">
        <f t="shared" si="1"/>
        <v>8695</v>
      </c>
      <c r="G9" s="5">
        <f>'2008'!G9</f>
        <v>8</v>
      </c>
      <c r="H9" s="5">
        <f>'2008'!H9</f>
        <v>9</v>
      </c>
      <c r="I9" s="5">
        <f>'2008'!I9</f>
        <v>44</v>
      </c>
      <c r="J9" s="5">
        <f>'2008'!J9</f>
        <v>0</v>
      </c>
      <c r="K9" s="5">
        <f>'2008'!K9</f>
        <v>2072</v>
      </c>
      <c r="L9" s="5">
        <f>'2008'!L9</f>
        <v>189</v>
      </c>
      <c r="M9" s="5">
        <f>'2008'!M9</f>
        <v>8</v>
      </c>
      <c r="N9" s="5">
        <f>'2008'!N9</f>
        <v>356</v>
      </c>
      <c r="O9" s="5">
        <f>'2008'!O9</f>
        <v>563</v>
      </c>
      <c r="P9" s="5">
        <f>'2008'!P9</f>
        <v>14</v>
      </c>
      <c r="Q9" s="5">
        <f>'2008'!Q9</f>
        <v>59</v>
      </c>
      <c r="R9" s="5">
        <f>'2008'!R9</f>
        <v>0</v>
      </c>
      <c r="S9" s="5">
        <f>'2008'!S9</f>
        <v>262</v>
      </c>
      <c r="T9" s="5">
        <f>'2008'!T9</f>
        <v>17</v>
      </c>
      <c r="U9" s="5">
        <f>'2008'!U9</f>
        <v>0</v>
      </c>
      <c r="V9" s="5">
        <f>'2008'!V9</f>
        <v>0</v>
      </c>
      <c r="W9" s="5">
        <f>'2008'!W9</f>
        <v>1355</v>
      </c>
      <c r="X9" s="5">
        <f>'2008'!X9</f>
        <v>152</v>
      </c>
      <c r="Y9" s="5">
        <f>'2008'!Y9</f>
        <v>0</v>
      </c>
      <c r="Z9" s="5">
        <f>'2008'!Z9</f>
        <v>0</v>
      </c>
      <c r="AA9" s="5">
        <f>'2008'!AA9</f>
        <v>0</v>
      </c>
      <c r="AB9" s="5">
        <f>'2008'!AB9</f>
        <v>0</v>
      </c>
      <c r="AC9" s="5">
        <f>'2008'!AC9</f>
        <v>6</v>
      </c>
      <c r="AD9" s="5">
        <f>'2008'!AD9</f>
        <v>4</v>
      </c>
      <c r="AE9" s="5">
        <f>'2008'!AE9</f>
        <v>0</v>
      </c>
      <c r="AF9" s="5">
        <f>'2008'!AF9</f>
        <v>285</v>
      </c>
      <c r="AG9" s="5">
        <f>'2008'!AG9</f>
        <v>9</v>
      </c>
      <c r="AH9" s="5">
        <f>'2008'!AH9</f>
        <v>34</v>
      </c>
      <c r="AI9" s="5">
        <f>'2008'!AI9</f>
        <v>205</v>
      </c>
      <c r="AJ9" s="5">
        <f>'2008'!AJ9</f>
        <v>31</v>
      </c>
      <c r="AK9" s="5">
        <f>'2008'!AK9</f>
        <v>1853</v>
      </c>
      <c r="AL9" s="10">
        <f>'2007'!P9</f>
        <v>1</v>
      </c>
      <c r="AM9" s="10">
        <f>'2007'!Q9</f>
        <v>41</v>
      </c>
      <c r="AN9" s="10">
        <f>'2007'!S9</f>
        <v>82</v>
      </c>
      <c r="AO9" s="10">
        <f>'2007'!T9</f>
        <v>426</v>
      </c>
      <c r="AP9" s="10">
        <f>'2006'!N9</f>
        <v>75</v>
      </c>
      <c r="AQ9" s="10">
        <f>'2006'!P9</f>
        <v>339</v>
      </c>
      <c r="AR9" s="10">
        <f>'2006'!R9</f>
        <v>2</v>
      </c>
      <c r="AS9" s="10">
        <f>'2006'!T9</f>
        <v>0</v>
      </c>
      <c r="AT9" s="10">
        <f>'2006'!Y9</f>
        <v>0</v>
      </c>
      <c r="AU9" s="10">
        <f>'2006'!Z9</f>
        <v>0</v>
      </c>
      <c r="AV9" s="10">
        <f>'2004'!W11</f>
        <v>194</v>
      </c>
      <c r="AW9" s="1">
        <f t="shared" si="0"/>
        <v>8</v>
      </c>
    </row>
    <row r="10" spans="2:53" ht="12.75" customHeight="1">
      <c r="D10" s="2" t="s">
        <v>43</v>
      </c>
      <c r="E10" s="9">
        <v>6</v>
      </c>
      <c r="F10" s="10">
        <f t="shared" si="1"/>
        <v>74282</v>
      </c>
      <c r="G10" s="5">
        <f>'2008'!G10</f>
        <v>0</v>
      </c>
      <c r="H10" s="5">
        <f>'2008'!H10</f>
        <v>0</v>
      </c>
      <c r="I10" s="5">
        <f>'2008'!I10</f>
        <v>36</v>
      </c>
      <c r="J10" s="5">
        <f>'2008'!J10</f>
        <v>0</v>
      </c>
      <c r="K10" s="5">
        <f>'2008'!K10</f>
        <v>6710</v>
      </c>
      <c r="L10" s="5">
        <f>'2008'!L10</f>
        <v>2487</v>
      </c>
      <c r="M10" s="5">
        <f>'2008'!M10</f>
        <v>17</v>
      </c>
      <c r="N10" s="5">
        <f>'2008'!N10</f>
        <v>0</v>
      </c>
      <c r="O10" s="5">
        <f>'2008'!O10</f>
        <v>0</v>
      </c>
      <c r="P10" s="5">
        <f>'2008'!P10</f>
        <v>9</v>
      </c>
      <c r="Q10" s="5">
        <f>'2008'!Q10</f>
        <v>131</v>
      </c>
      <c r="R10" s="5">
        <f>'2008'!R10</f>
        <v>0</v>
      </c>
      <c r="S10" s="5">
        <f>'2008'!S10</f>
        <v>1051</v>
      </c>
      <c r="T10" s="5">
        <f>'2008'!T10</f>
        <v>0</v>
      </c>
      <c r="U10" s="5">
        <f>'2008'!U10</f>
        <v>0</v>
      </c>
      <c r="V10" s="5">
        <f>'2008'!V10</f>
        <v>0</v>
      </c>
      <c r="W10" s="5">
        <f>'2008'!W10</f>
        <v>15957</v>
      </c>
      <c r="X10" s="5">
        <f>'2008'!X10</f>
        <v>2744</v>
      </c>
      <c r="Y10" s="5">
        <f>'2008'!Y10</f>
        <v>0</v>
      </c>
      <c r="Z10" s="5">
        <f>'2008'!Z10</f>
        <v>0</v>
      </c>
      <c r="AA10" s="5">
        <f>'2008'!AA10</f>
        <v>0</v>
      </c>
      <c r="AB10" s="5">
        <f>'2008'!AB10</f>
        <v>2438</v>
      </c>
      <c r="AC10" s="5">
        <f>'2008'!AC10</f>
        <v>7</v>
      </c>
      <c r="AD10" s="5">
        <f>'2008'!AD10</f>
        <v>0</v>
      </c>
      <c r="AE10" s="5">
        <f>'2008'!AE10</f>
        <v>0</v>
      </c>
      <c r="AF10" s="5">
        <f>'2008'!AF10</f>
        <v>148</v>
      </c>
      <c r="AG10" s="5">
        <f>'2008'!AG10</f>
        <v>0</v>
      </c>
      <c r="AH10" s="5">
        <f>'2008'!AH10</f>
        <v>4324</v>
      </c>
      <c r="AI10" s="5">
        <f>'2008'!AI10</f>
        <v>3942</v>
      </c>
      <c r="AJ10" s="5">
        <f>'2008'!AJ10</f>
        <v>22844</v>
      </c>
      <c r="AK10" s="5">
        <f>'2008'!AK10</f>
        <v>9829</v>
      </c>
      <c r="AL10" s="10">
        <f>'2007'!P10</f>
        <v>3</v>
      </c>
      <c r="AM10" s="10">
        <f>'2007'!Q10</f>
        <v>33</v>
      </c>
      <c r="AN10" s="10">
        <f>'2007'!S10</f>
        <v>12</v>
      </c>
      <c r="AO10" s="10">
        <f>'2007'!T10</f>
        <v>11</v>
      </c>
      <c r="AP10" s="10">
        <f>'2006'!N10</f>
        <v>479</v>
      </c>
      <c r="AQ10" s="10">
        <f>'2006'!P10</f>
        <v>810</v>
      </c>
      <c r="AR10" s="10">
        <f>'2006'!R10</f>
        <v>0</v>
      </c>
      <c r="AS10" s="10">
        <f>'2006'!T10</f>
        <v>35</v>
      </c>
      <c r="AT10" s="10">
        <f>'2006'!Y10</f>
        <v>0</v>
      </c>
      <c r="AU10" s="10">
        <f>'2006'!Z10</f>
        <v>0</v>
      </c>
      <c r="AV10" s="10">
        <f>'2004'!W12</f>
        <v>225</v>
      </c>
      <c r="AW10" s="1">
        <f t="shared" si="0"/>
        <v>8</v>
      </c>
    </row>
    <row r="11" spans="2:53">
      <c r="B11" s="1" t="s">
        <v>46</v>
      </c>
      <c r="C11" s="1" t="s">
        <v>47</v>
      </c>
      <c r="E11" s="9">
        <v>7</v>
      </c>
      <c r="F11" s="10">
        <f t="shared" si="1"/>
        <v>5412</v>
      </c>
      <c r="G11" s="5">
        <f>'2008'!G11</f>
        <v>48</v>
      </c>
      <c r="H11" s="5">
        <f>'2008'!H11</f>
        <v>69</v>
      </c>
      <c r="I11" s="5">
        <f>'2008'!I11</f>
        <v>10</v>
      </c>
      <c r="J11" s="5">
        <f>'2008'!J11</f>
        <v>272</v>
      </c>
      <c r="K11" s="5">
        <f>'2008'!K11</f>
        <v>547</v>
      </c>
      <c r="L11" s="5">
        <f>'2008'!L11</f>
        <v>6</v>
      </c>
      <c r="M11" s="5">
        <f>'2008'!M11</f>
        <v>125</v>
      </c>
      <c r="N11" s="5">
        <f>'2008'!N11</f>
        <v>180</v>
      </c>
      <c r="O11" s="5">
        <f>'2008'!O11</f>
        <v>38</v>
      </c>
      <c r="P11" s="5">
        <f>'2008'!P11</f>
        <v>49</v>
      </c>
      <c r="Q11" s="5">
        <f>'2008'!Q11</f>
        <v>77</v>
      </c>
      <c r="R11" s="5">
        <f>'2008'!R11</f>
        <v>13</v>
      </c>
      <c r="S11" s="5">
        <f>'2008'!S11</f>
        <v>141</v>
      </c>
      <c r="T11" s="5">
        <f>'2008'!T11</f>
        <v>20</v>
      </c>
      <c r="U11" s="5">
        <f>'2008'!U11</f>
        <v>64</v>
      </c>
      <c r="V11" s="5">
        <f>'2008'!V11</f>
        <v>31</v>
      </c>
      <c r="W11" s="5">
        <f>'2008'!W11</f>
        <v>39</v>
      </c>
      <c r="X11" s="5">
        <f>'2008'!X11</f>
        <v>114</v>
      </c>
      <c r="Y11" s="5">
        <f>'2008'!Y11</f>
        <v>142</v>
      </c>
      <c r="Z11" s="5">
        <f>'2008'!Z11</f>
        <v>740</v>
      </c>
      <c r="AA11" s="5">
        <f>'2008'!AA11</f>
        <v>159</v>
      </c>
      <c r="AB11" s="5">
        <f>'2008'!AB11</f>
        <v>106</v>
      </c>
      <c r="AC11" s="5">
        <f>'2008'!AC11</f>
        <v>80</v>
      </c>
      <c r="AD11" s="5">
        <f>'2008'!AD11</f>
        <v>10</v>
      </c>
      <c r="AE11" s="5">
        <f>'2008'!AE11</f>
        <v>10</v>
      </c>
      <c r="AF11" s="5">
        <f>'2008'!AF11</f>
        <v>447</v>
      </c>
      <c r="AG11" s="5">
        <f>'2008'!AG11</f>
        <v>45</v>
      </c>
      <c r="AH11" s="5">
        <f>'2008'!AH11</f>
        <v>223</v>
      </c>
      <c r="AI11" s="5">
        <f>'2008'!AI11</f>
        <v>140</v>
      </c>
      <c r="AJ11" s="5">
        <f>'2008'!AJ11</f>
        <v>581</v>
      </c>
      <c r="AK11" s="5">
        <f>'2008'!AK11</f>
        <v>22</v>
      </c>
      <c r="AL11" s="10">
        <f>'2007'!P11</f>
        <v>80</v>
      </c>
      <c r="AM11" s="10">
        <f>'2007'!Q11</f>
        <v>19</v>
      </c>
      <c r="AN11" s="10">
        <f>'2007'!S11</f>
        <v>200</v>
      </c>
      <c r="AO11" s="10">
        <f>'2007'!T11</f>
        <v>1</v>
      </c>
      <c r="AP11" s="10">
        <f>'2006'!N11</f>
        <v>33</v>
      </c>
      <c r="AQ11" s="10">
        <f>'2006'!P11</f>
        <v>374</v>
      </c>
      <c r="AR11" s="10">
        <f>'2006'!R11</f>
        <v>22</v>
      </c>
      <c r="AS11" s="10">
        <f>'2006'!T11</f>
        <v>37</v>
      </c>
      <c r="AT11" s="10">
        <f>'2006'!Y11</f>
        <v>1</v>
      </c>
      <c r="AU11" s="10">
        <f>'2006'!Z11</f>
        <v>3</v>
      </c>
      <c r="AV11" s="10">
        <f>'2004'!W13</f>
        <v>94</v>
      </c>
      <c r="AW11" s="1">
        <f t="shared" si="0"/>
        <v>11</v>
      </c>
    </row>
    <row r="12" spans="2:53" ht="12.75" customHeight="1">
      <c r="B12" s="1" t="s">
        <v>48</v>
      </c>
      <c r="C12" s="1" t="s">
        <v>49</v>
      </c>
      <c r="D12" s="2"/>
      <c r="E12" s="9">
        <v>8</v>
      </c>
      <c r="F12" s="10">
        <f t="shared" si="1"/>
        <v>42244</v>
      </c>
      <c r="G12" s="5">
        <f>'2008'!G12</f>
        <v>146</v>
      </c>
      <c r="H12" s="5">
        <f>'2008'!H12</f>
        <v>151</v>
      </c>
      <c r="I12" s="5">
        <f>'2008'!I12</f>
        <v>193</v>
      </c>
      <c r="J12" s="5">
        <f>'2008'!J12</f>
        <v>0</v>
      </c>
      <c r="K12" s="5">
        <f>'2008'!K12</f>
        <v>2438</v>
      </c>
      <c r="L12" s="5">
        <f>'2008'!L12</f>
        <v>209</v>
      </c>
      <c r="M12" s="5">
        <f>'2008'!M12</f>
        <v>510</v>
      </c>
      <c r="N12" s="5">
        <f>'2008'!N12</f>
        <v>1579</v>
      </c>
      <c r="O12" s="5">
        <f>'2008'!O12</f>
        <v>644</v>
      </c>
      <c r="P12" s="5">
        <f>'2008'!P12</f>
        <v>679</v>
      </c>
      <c r="Q12" s="5">
        <f>'2008'!Q12</f>
        <v>625</v>
      </c>
      <c r="R12" s="5">
        <f>'2008'!R12</f>
        <v>14</v>
      </c>
      <c r="S12" s="5">
        <f>'2008'!S12</f>
        <v>52</v>
      </c>
      <c r="T12" s="5">
        <f>'2008'!T12</f>
        <v>43</v>
      </c>
      <c r="U12" s="5">
        <f>'2008'!U12</f>
        <v>17</v>
      </c>
      <c r="V12" s="5">
        <f>'2008'!V12</f>
        <v>3481</v>
      </c>
      <c r="W12" s="5">
        <f>'2008'!W12</f>
        <v>406</v>
      </c>
      <c r="X12" s="5">
        <f>'2008'!X12</f>
        <v>1710</v>
      </c>
      <c r="Y12" s="5">
        <f>'2008'!Y12</f>
        <v>35</v>
      </c>
      <c r="Z12" s="5">
        <f>'2008'!Z12</f>
        <v>3056</v>
      </c>
      <c r="AA12" s="5">
        <f>'2008'!AA12</f>
        <v>1709</v>
      </c>
      <c r="AB12" s="5">
        <f>'2008'!AB12</f>
        <v>4199</v>
      </c>
      <c r="AC12" s="5">
        <f>'2008'!AC12</f>
        <v>62</v>
      </c>
      <c r="AD12" s="5">
        <f>'2008'!AD12</f>
        <v>362</v>
      </c>
      <c r="AE12" s="5">
        <f>'2008'!AE12</f>
        <v>12</v>
      </c>
      <c r="AF12" s="5">
        <f>'2008'!AF12</f>
        <v>2044</v>
      </c>
      <c r="AG12" s="5">
        <f>'2008'!AG12</f>
        <v>112</v>
      </c>
      <c r="AH12" s="5">
        <f>'2008'!AH12</f>
        <v>945</v>
      </c>
      <c r="AI12" s="5">
        <f>'2008'!AI12</f>
        <v>1008</v>
      </c>
      <c r="AJ12" s="5">
        <f>'2008'!AJ12</f>
        <v>10519</v>
      </c>
      <c r="AK12" s="5">
        <f>'2008'!AK12</f>
        <v>691</v>
      </c>
      <c r="AL12" s="10">
        <f>'2007'!P12</f>
        <v>5</v>
      </c>
      <c r="AM12" s="10">
        <f>'2007'!Q12</f>
        <v>63</v>
      </c>
      <c r="AN12" s="10">
        <f>'2007'!S12</f>
        <v>1213</v>
      </c>
      <c r="AO12" s="10">
        <f>'2007'!T12</f>
        <v>1229</v>
      </c>
      <c r="AP12" s="10">
        <f>'2006'!N12</f>
        <v>69</v>
      </c>
      <c r="AQ12" s="10">
        <f>'2006'!P12</f>
        <v>1480</v>
      </c>
      <c r="AR12" s="10">
        <f>'2006'!R12</f>
        <v>381</v>
      </c>
      <c r="AS12" s="10">
        <f>'2006'!T12</f>
        <v>66</v>
      </c>
      <c r="AT12" s="10">
        <f>'2006'!Y12</f>
        <v>1</v>
      </c>
      <c r="AU12" s="10">
        <f>'2006'!Z12</f>
        <v>0</v>
      </c>
      <c r="AV12" s="10">
        <f>'2004'!W14</f>
        <v>86</v>
      </c>
      <c r="AW12" s="1">
        <f t="shared" si="0"/>
        <v>10</v>
      </c>
    </row>
    <row r="13" spans="2:53">
      <c r="C13" s="1" t="s">
        <v>50</v>
      </c>
      <c r="D13" s="2"/>
      <c r="E13" s="9">
        <v>9</v>
      </c>
      <c r="F13" s="10">
        <f t="shared" si="1"/>
        <v>53408</v>
      </c>
      <c r="G13" s="5">
        <f>'2008'!G13</f>
        <v>0</v>
      </c>
      <c r="H13" s="5">
        <f>'2008'!H13</f>
        <v>152</v>
      </c>
      <c r="I13" s="5">
        <f>'2008'!I13</f>
        <v>10</v>
      </c>
      <c r="J13" s="5">
        <f>'2008'!J13</f>
        <v>8</v>
      </c>
      <c r="K13" s="5">
        <f>'2008'!K13</f>
        <v>2019</v>
      </c>
      <c r="L13" s="5">
        <f>'2008'!L13</f>
        <v>515</v>
      </c>
      <c r="M13" s="5">
        <f>'2008'!M13</f>
        <v>233</v>
      </c>
      <c r="N13" s="5">
        <f>'2008'!N13</f>
        <v>141</v>
      </c>
      <c r="O13" s="5">
        <f>'2008'!O13</f>
        <v>275</v>
      </c>
      <c r="P13" s="5">
        <f>'2008'!P13</f>
        <v>167</v>
      </c>
      <c r="Q13" s="5">
        <f>'2008'!Q13</f>
        <v>319</v>
      </c>
      <c r="R13" s="5">
        <f>'2008'!R13</f>
        <v>0</v>
      </c>
      <c r="S13" s="5">
        <f>'2008'!S13</f>
        <v>566</v>
      </c>
      <c r="T13" s="5">
        <f>'2008'!T13</f>
        <v>8</v>
      </c>
      <c r="U13" s="5">
        <f>'2008'!U13</f>
        <v>12</v>
      </c>
      <c r="V13" s="5">
        <f>'2008'!V13</f>
        <v>3427</v>
      </c>
      <c r="W13" s="5">
        <f>'2008'!W13</f>
        <v>2532</v>
      </c>
      <c r="X13" s="5">
        <f>'2008'!X13</f>
        <v>4662</v>
      </c>
      <c r="Y13" s="5">
        <f>'2008'!Y13</f>
        <v>0</v>
      </c>
      <c r="Z13" s="5">
        <f>'2008'!Z13</f>
        <v>39</v>
      </c>
      <c r="AA13" s="5">
        <f>'2008'!AA13</f>
        <v>116</v>
      </c>
      <c r="AB13" s="5">
        <f>'2008'!AB13</f>
        <v>12850</v>
      </c>
      <c r="AC13" s="5">
        <f>'2008'!AC13</f>
        <v>0</v>
      </c>
      <c r="AD13" s="5">
        <f>'2008'!AD13</f>
        <v>0</v>
      </c>
      <c r="AE13" s="5">
        <f>'2008'!AE13</f>
        <v>0</v>
      </c>
      <c r="AF13" s="5">
        <f>'2008'!AF13</f>
        <v>36</v>
      </c>
      <c r="AG13" s="5">
        <f>'2008'!AG13</f>
        <v>11</v>
      </c>
      <c r="AH13" s="5">
        <f>'2008'!AH13</f>
        <v>1458</v>
      </c>
      <c r="AI13" s="5">
        <f>'2008'!AI13</f>
        <v>1017</v>
      </c>
      <c r="AJ13" s="5">
        <f>'2008'!AJ13</f>
        <v>9985</v>
      </c>
      <c r="AK13" s="5">
        <f>'2008'!AK13</f>
        <v>10613</v>
      </c>
      <c r="AL13" s="10">
        <f>'2007'!P13</f>
        <v>42</v>
      </c>
      <c r="AM13" s="10">
        <f>'2007'!Q13</f>
        <v>3</v>
      </c>
      <c r="AN13" s="10">
        <f>'2007'!S13</f>
        <v>6</v>
      </c>
      <c r="AO13" s="10">
        <f>'2007'!T13</f>
        <v>6</v>
      </c>
      <c r="AP13" s="10">
        <f>'2006'!N13</f>
        <v>13</v>
      </c>
      <c r="AQ13" s="10">
        <f>'2006'!P13</f>
        <v>2138</v>
      </c>
      <c r="AR13" s="10">
        <f>'2006'!R13</f>
        <v>9</v>
      </c>
      <c r="AS13" s="10">
        <f>'2006'!T13</f>
        <v>0</v>
      </c>
      <c r="AT13" s="10">
        <f>'2006'!Y13</f>
        <v>0</v>
      </c>
      <c r="AU13" s="10">
        <f>'2006'!Z13</f>
        <v>8</v>
      </c>
      <c r="AV13" s="10">
        <f>'2004'!W15</f>
        <v>12</v>
      </c>
      <c r="AW13" s="1">
        <f t="shared" si="0"/>
        <v>9</v>
      </c>
    </row>
    <row r="14" spans="2:53">
      <c r="C14" s="1" t="s">
        <v>51</v>
      </c>
      <c r="D14" s="2" t="s">
        <v>52</v>
      </c>
      <c r="E14" s="9">
        <v>10</v>
      </c>
      <c r="F14" s="10">
        <f t="shared" si="1"/>
        <v>4511</v>
      </c>
      <c r="G14" s="5">
        <f>'2008'!G14</f>
        <v>1</v>
      </c>
      <c r="H14" s="5">
        <f>'2008'!H14</f>
        <v>1</v>
      </c>
      <c r="I14" s="5">
        <f>'2008'!I14</f>
        <v>30</v>
      </c>
      <c r="J14" s="5">
        <f>'2008'!J14</f>
        <v>0</v>
      </c>
      <c r="K14" s="5">
        <f>'2008'!K14</f>
        <v>66</v>
      </c>
      <c r="L14" s="5">
        <f>'2008'!L14</f>
        <v>13</v>
      </c>
      <c r="M14" s="5">
        <f>'2008'!M14</f>
        <v>5</v>
      </c>
      <c r="N14" s="5">
        <f>'2008'!N14</f>
        <v>1</v>
      </c>
      <c r="O14" s="5">
        <f>'2008'!O14</f>
        <v>0</v>
      </c>
      <c r="P14" s="5">
        <f>'2008'!P14</f>
        <v>0</v>
      </c>
      <c r="Q14" s="5">
        <f>'2008'!Q14</f>
        <v>1</v>
      </c>
      <c r="R14" s="5">
        <f>'2008'!R14</f>
        <v>0</v>
      </c>
      <c r="S14" s="5">
        <f>'2008'!S14</f>
        <v>82</v>
      </c>
      <c r="T14" s="5">
        <f>'2008'!T14</f>
        <v>1</v>
      </c>
      <c r="U14" s="5">
        <f>'2008'!U14</f>
        <v>14</v>
      </c>
      <c r="V14" s="5">
        <f>'2008'!V14</f>
        <v>0</v>
      </c>
      <c r="W14" s="5">
        <f>'2008'!W14</f>
        <v>400</v>
      </c>
      <c r="X14" s="5">
        <f>'2008'!X14</f>
        <v>63</v>
      </c>
      <c r="Y14" s="5">
        <f>'2008'!Y14</f>
        <v>0</v>
      </c>
      <c r="Z14" s="5">
        <f>'2008'!Z14</f>
        <v>17</v>
      </c>
      <c r="AA14" s="5">
        <f>'2008'!AA14</f>
        <v>5</v>
      </c>
      <c r="AB14" s="5">
        <f>'2008'!AB14</f>
        <v>1968</v>
      </c>
      <c r="AC14" s="5">
        <f>'2008'!AC14</f>
        <v>0</v>
      </c>
      <c r="AD14" s="5">
        <f>'2008'!AD14</f>
        <v>1</v>
      </c>
      <c r="AE14" s="5">
        <f>'2008'!AE14</f>
        <v>0</v>
      </c>
      <c r="AF14" s="5">
        <f>'2008'!AF14</f>
        <v>125</v>
      </c>
      <c r="AG14" s="5">
        <f>'2008'!AG14</f>
        <v>3</v>
      </c>
      <c r="AH14" s="5">
        <f>'2008'!AH14</f>
        <v>902</v>
      </c>
      <c r="AI14" s="5">
        <f>'2008'!AI14</f>
        <v>264</v>
      </c>
      <c r="AJ14" s="5">
        <f>'2008'!AJ14</f>
        <v>7</v>
      </c>
      <c r="AK14" s="5">
        <f>'2008'!AK14</f>
        <v>2</v>
      </c>
      <c r="AL14" s="10">
        <f>'2007'!P14</f>
        <v>38</v>
      </c>
      <c r="AM14" s="10">
        <f>'2007'!Q14</f>
        <v>4</v>
      </c>
      <c r="AN14" s="10">
        <f>'2007'!S14</f>
        <v>19</v>
      </c>
      <c r="AO14" s="10">
        <f>'2007'!T14</f>
        <v>8</v>
      </c>
      <c r="AP14" s="10">
        <f>'2006'!N14</f>
        <v>2</v>
      </c>
      <c r="AQ14" s="10">
        <f>'2006'!P14</f>
        <v>442</v>
      </c>
      <c r="AR14" s="10">
        <f>'2006'!R14</f>
        <v>1</v>
      </c>
      <c r="AS14" s="10">
        <f>'2006'!T14</f>
        <v>7</v>
      </c>
      <c r="AT14" s="10">
        <f>'2006'!Y14</f>
        <v>14</v>
      </c>
      <c r="AU14" s="10">
        <f>'2006'!Z14</f>
        <v>0</v>
      </c>
      <c r="AV14" s="10">
        <f>'2004'!W16</f>
        <v>4</v>
      </c>
      <c r="AW14" s="1">
        <f t="shared" si="0"/>
        <v>10</v>
      </c>
    </row>
    <row r="15" spans="2:53">
      <c r="D15" s="2" t="s">
        <v>53</v>
      </c>
      <c r="E15" s="9">
        <v>11</v>
      </c>
      <c r="F15" s="10">
        <f t="shared" si="1"/>
        <v>7448</v>
      </c>
      <c r="G15" s="5">
        <f>'2008'!G15</f>
        <v>4</v>
      </c>
      <c r="H15" s="5">
        <f>'2008'!H15</f>
        <v>46</v>
      </c>
      <c r="I15" s="5">
        <f>'2008'!I15</f>
        <v>0</v>
      </c>
      <c r="J15" s="5">
        <f>'2008'!J15</f>
        <v>0</v>
      </c>
      <c r="K15" s="5">
        <f>'2008'!K15</f>
        <v>1051</v>
      </c>
      <c r="L15" s="5">
        <f>'2008'!L15</f>
        <v>44</v>
      </c>
      <c r="M15" s="5">
        <f>'2008'!M15</f>
        <v>28</v>
      </c>
      <c r="N15" s="5">
        <f>'2008'!N15</f>
        <v>289</v>
      </c>
      <c r="O15" s="5">
        <f>'2008'!O15</f>
        <v>81</v>
      </c>
      <c r="P15" s="5">
        <f>'2008'!P15</f>
        <v>1</v>
      </c>
      <c r="Q15" s="5">
        <f>'2008'!Q15</f>
        <v>70</v>
      </c>
      <c r="R15" s="5">
        <f>'2008'!R15</f>
        <v>0</v>
      </c>
      <c r="S15" s="5">
        <f>'2008'!S15</f>
        <v>26</v>
      </c>
      <c r="T15" s="5">
        <f>'2008'!T15</f>
        <v>10</v>
      </c>
      <c r="U15" s="5">
        <f>'2008'!U15</f>
        <v>3</v>
      </c>
      <c r="V15" s="5">
        <f>'2008'!V15</f>
        <v>187</v>
      </c>
      <c r="W15" s="5">
        <f>'2008'!W15</f>
        <v>1979</v>
      </c>
      <c r="X15" s="5">
        <f>'2008'!X15</f>
        <v>260</v>
      </c>
      <c r="Y15" s="5">
        <f>'2008'!Y15</f>
        <v>0</v>
      </c>
      <c r="Z15" s="5">
        <f>'2008'!Z15</f>
        <v>50</v>
      </c>
      <c r="AA15" s="5">
        <f>'2008'!AA15</f>
        <v>24</v>
      </c>
      <c r="AB15" s="5">
        <f>'2008'!AB15</f>
        <v>0</v>
      </c>
      <c r="AC15" s="5">
        <f>'2008'!AC15</f>
        <v>13</v>
      </c>
      <c r="AD15" s="5">
        <f>'2008'!AD15</f>
        <v>38</v>
      </c>
      <c r="AE15" s="5">
        <f>'2008'!AE15</f>
        <v>0</v>
      </c>
      <c r="AF15" s="5">
        <f>'2008'!AF15</f>
        <v>144</v>
      </c>
      <c r="AG15" s="5">
        <f>'2008'!AG15</f>
        <v>20</v>
      </c>
      <c r="AH15" s="5">
        <f>'2008'!AH15</f>
        <v>189</v>
      </c>
      <c r="AI15" s="5">
        <f>'2008'!AI15</f>
        <v>486</v>
      </c>
      <c r="AJ15" s="5">
        <f>'2008'!AJ15</f>
        <v>1650</v>
      </c>
      <c r="AK15" s="5">
        <f>'2008'!AK15</f>
        <v>231</v>
      </c>
      <c r="AL15" s="10">
        <f>'2007'!P15</f>
        <v>5</v>
      </c>
      <c r="AM15" s="10">
        <f>'2007'!Q15</f>
        <v>22</v>
      </c>
      <c r="AN15" s="10">
        <f>'2007'!S15</f>
        <v>44</v>
      </c>
      <c r="AO15" s="10">
        <f>'2007'!T15</f>
        <v>13</v>
      </c>
      <c r="AP15" s="10">
        <f>'2006'!N15</f>
        <v>48</v>
      </c>
      <c r="AQ15" s="10">
        <f>'2006'!P15</f>
        <v>225</v>
      </c>
      <c r="AR15" s="10">
        <f>'2006'!R15</f>
        <v>2</v>
      </c>
      <c r="AS15" s="10">
        <f>'2006'!T15</f>
        <v>5</v>
      </c>
      <c r="AT15" s="10">
        <f>'2006'!Y15</f>
        <v>8</v>
      </c>
      <c r="AU15" s="10">
        <f>'2006'!Z15</f>
        <v>0</v>
      </c>
      <c r="AV15" s="10">
        <f>'2004'!W17</f>
        <v>152</v>
      </c>
      <c r="AW15" s="1">
        <f t="shared" si="0"/>
        <v>10</v>
      </c>
    </row>
    <row r="16" spans="2:53">
      <c r="D16" s="2" t="s">
        <v>54</v>
      </c>
      <c r="E16" s="9">
        <v>12</v>
      </c>
      <c r="F16" s="10">
        <f t="shared" si="1"/>
        <v>3917</v>
      </c>
      <c r="G16" s="5">
        <f>'2008'!G16</f>
        <v>0</v>
      </c>
      <c r="H16" s="5">
        <f>'2008'!H16</f>
        <v>35</v>
      </c>
      <c r="I16" s="5">
        <f>'2008'!I16</f>
        <v>0</v>
      </c>
      <c r="J16" s="5">
        <f>'2008'!J16</f>
        <v>0</v>
      </c>
      <c r="K16" s="5">
        <f>'2008'!K16</f>
        <v>656</v>
      </c>
      <c r="L16" s="5">
        <f>'2008'!L16</f>
        <v>0</v>
      </c>
      <c r="M16" s="5">
        <f>'2008'!M16</f>
        <v>22</v>
      </c>
      <c r="N16" s="5">
        <f>'2008'!N16</f>
        <v>0</v>
      </c>
      <c r="O16" s="5">
        <f>'2008'!O16</f>
        <v>0</v>
      </c>
      <c r="P16" s="5">
        <f>'2008'!P16</f>
        <v>1</v>
      </c>
      <c r="Q16" s="5">
        <f>'2008'!Q16</f>
        <v>24</v>
      </c>
      <c r="R16" s="5">
        <f>'2008'!R16</f>
        <v>0</v>
      </c>
      <c r="S16" s="5">
        <f>'2008'!S16</f>
        <v>11</v>
      </c>
      <c r="T16" s="5">
        <f>'2008'!T16</f>
        <v>3</v>
      </c>
      <c r="U16" s="5">
        <f>'2008'!U16</f>
        <v>2</v>
      </c>
      <c r="V16" s="5">
        <f>'2008'!V16</f>
        <v>0</v>
      </c>
      <c r="W16" s="5">
        <f>'2008'!W16</f>
        <v>2698</v>
      </c>
      <c r="X16" s="5">
        <f>'2008'!X16</f>
        <v>12</v>
      </c>
      <c r="Y16" s="5">
        <f>'2008'!Y16</f>
        <v>0</v>
      </c>
      <c r="Z16" s="5">
        <f>'2008'!Z16</f>
        <v>0</v>
      </c>
      <c r="AA16" s="5">
        <f>'2008'!AA16</f>
        <v>0</v>
      </c>
      <c r="AB16" s="5">
        <f>'2008'!AB16</f>
        <v>0</v>
      </c>
      <c r="AC16" s="5">
        <f>'2008'!AC16</f>
        <v>0</v>
      </c>
      <c r="AD16" s="5">
        <f>'2008'!AD16</f>
        <v>0</v>
      </c>
      <c r="AE16" s="5">
        <f>'2008'!AE16</f>
        <v>6</v>
      </c>
      <c r="AF16" s="5">
        <f>'2008'!AF16</f>
        <v>2</v>
      </c>
      <c r="AG16" s="5">
        <f>'2008'!AG16</f>
        <v>2</v>
      </c>
      <c r="AH16" s="5">
        <f>'2008'!AH16</f>
        <v>31</v>
      </c>
      <c r="AI16" s="5">
        <f>'2008'!AI16</f>
        <v>72</v>
      </c>
      <c r="AJ16" s="5">
        <f>'2008'!AJ16</f>
        <v>65</v>
      </c>
      <c r="AK16" s="5">
        <f>'2008'!AK16</f>
        <v>3</v>
      </c>
      <c r="AL16" s="10">
        <f>'2007'!P16</f>
        <v>1</v>
      </c>
      <c r="AM16" s="10">
        <f>'2007'!Q16</f>
        <v>1</v>
      </c>
      <c r="AN16" s="10">
        <f>'2007'!S16</f>
        <v>1</v>
      </c>
      <c r="AO16" s="10">
        <f>'2007'!T16</f>
        <v>1</v>
      </c>
      <c r="AP16" s="10">
        <f>'2006'!N16</f>
        <v>16</v>
      </c>
      <c r="AQ16" s="10">
        <f>'2006'!P16</f>
        <v>90</v>
      </c>
      <c r="AR16" s="10">
        <f>'2006'!R16</f>
        <v>0</v>
      </c>
      <c r="AS16" s="10">
        <f>'2006'!T16</f>
        <v>2</v>
      </c>
      <c r="AT16" s="10">
        <f>'2006'!Y16</f>
        <v>100</v>
      </c>
      <c r="AU16" s="10">
        <f>'2006'!Z16</f>
        <v>0</v>
      </c>
      <c r="AV16" s="10">
        <f>'2004'!W18</f>
        <v>60</v>
      </c>
      <c r="AW16" s="1">
        <f t="shared" si="0"/>
        <v>9</v>
      </c>
    </row>
    <row r="17" spans="2:49">
      <c r="B17" s="1" t="s">
        <v>55</v>
      </c>
      <c r="C17" s="1" t="s">
        <v>56</v>
      </c>
      <c r="D17" s="2"/>
      <c r="E17" s="9">
        <v>13</v>
      </c>
      <c r="F17" s="10">
        <f t="shared" si="1"/>
        <v>1267</v>
      </c>
      <c r="G17" s="5">
        <f>'2008'!G17</f>
        <v>0</v>
      </c>
      <c r="H17" s="5">
        <f>'2008'!H17</f>
        <v>0</v>
      </c>
      <c r="I17" s="5">
        <f>'2008'!I17</f>
        <v>0</v>
      </c>
      <c r="J17" s="5">
        <f>'2008'!J17</f>
        <v>0</v>
      </c>
      <c r="K17" s="5">
        <f>'2008'!K17</f>
        <v>243</v>
      </c>
      <c r="L17" s="5">
        <f>'2008'!L17</f>
        <v>5</v>
      </c>
      <c r="M17" s="5">
        <f>'2008'!M17</f>
        <v>0</v>
      </c>
      <c r="N17" s="5">
        <f>'2008'!N17</f>
        <v>0</v>
      </c>
      <c r="O17" s="5">
        <f>'2008'!O17</f>
        <v>0</v>
      </c>
      <c r="P17" s="5">
        <f>'2008'!P17</f>
        <v>0</v>
      </c>
      <c r="Q17" s="5">
        <f>'2008'!Q17</f>
        <v>0</v>
      </c>
      <c r="R17" s="5">
        <f>'2008'!R17</f>
        <v>0</v>
      </c>
      <c r="S17" s="5">
        <f>'2008'!S17</f>
        <v>0</v>
      </c>
      <c r="T17" s="5">
        <f>'2008'!T17</f>
        <v>0</v>
      </c>
      <c r="U17" s="5">
        <f>'2008'!U17</f>
        <v>71</v>
      </c>
      <c r="V17" s="5">
        <f>'2008'!V17</f>
        <v>58</v>
      </c>
      <c r="W17" s="5">
        <f>'2008'!W17</f>
        <v>0</v>
      </c>
      <c r="X17" s="5">
        <f>'2008'!X17</f>
        <v>6</v>
      </c>
      <c r="Y17" s="5">
        <f>'2008'!Y17</f>
        <v>0</v>
      </c>
      <c r="Z17" s="5">
        <f>'2008'!Z17</f>
        <v>0</v>
      </c>
      <c r="AA17" s="5">
        <f>'2008'!AA17</f>
        <v>0</v>
      </c>
      <c r="AB17" s="5">
        <f>'2008'!AB17</f>
        <v>0</v>
      </c>
      <c r="AC17" s="5">
        <f>'2008'!AC17</f>
        <v>0</v>
      </c>
      <c r="AD17" s="5">
        <f>'2008'!AD17</f>
        <v>1</v>
      </c>
      <c r="AE17" s="5">
        <f>'2008'!AE17</f>
        <v>0</v>
      </c>
      <c r="AF17" s="5">
        <f>'2008'!AF17</f>
        <v>1</v>
      </c>
      <c r="AG17" s="5">
        <f>'2008'!AG17</f>
        <v>2</v>
      </c>
      <c r="AH17" s="5">
        <f>'2008'!AH17</f>
        <v>0</v>
      </c>
      <c r="AI17" s="5">
        <f>'2008'!AI17</f>
        <v>0</v>
      </c>
      <c r="AJ17" s="5">
        <f>'2008'!AJ17</f>
        <v>845</v>
      </c>
      <c r="AK17" s="5">
        <f>'2008'!AK17</f>
        <v>15</v>
      </c>
      <c r="AL17" s="10">
        <f>'2007'!P17</f>
        <v>0</v>
      </c>
      <c r="AM17" s="10">
        <f>'2007'!Q17</f>
        <v>0</v>
      </c>
      <c r="AN17" s="10">
        <f>'2007'!S17</f>
        <v>0</v>
      </c>
      <c r="AO17" s="10">
        <f>'2007'!T17</f>
        <v>0</v>
      </c>
      <c r="AP17" s="10">
        <f>'2006'!N17</f>
        <v>0</v>
      </c>
      <c r="AQ17" s="10">
        <f>'2006'!P17</f>
        <v>20</v>
      </c>
      <c r="AR17" s="10">
        <f>'2006'!R17</f>
        <v>0</v>
      </c>
      <c r="AS17" s="10">
        <f>'2006'!T17</f>
        <v>0</v>
      </c>
      <c r="AT17" s="10">
        <f>'2006'!Y17</f>
        <v>0</v>
      </c>
      <c r="AU17" s="10">
        <f>'2006'!Z17</f>
        <v>0</v>
      </c>
      <c r="AV17" s="10">
        <f>'2004'!W20</f>
        <v>0</v>
      </c>
      <c r="AW17" s="1">
        <f t="shared" si="0"/>
        <v>1</v>
      </c>
    </row>
    <row r="18" spans="2:49">
      <c r="C18" s="1" t="s">
        <v>57</v>
      </c>
      <c r="D18" s="2"/>
      <c r="E18" s="9">
        <v>14</v>
      </c>
      <c r="F18" s="10">
        <f t="shared" si="1"/>
        <v>375</v>
      </c>
      <c r="G18" s="5">
        <f>'2008'!G18</f>
        <v>0</v>
      </c>
      <c r="H18" s="5">
        <f>'2008'!H18</f>
        <v>0</v>
      </c>
      <c r="I18" s="5">
        <f>'2008'!I18</f>
        <v>0</v>
      </c>
      <c r="J18" s="5">
        <f>'2008'!J18</f>
        <v>0</v>
      </c>
      <c r="K18" s="5">
        <f>'2008'!K18</f>
        <v>118</v>
      </c>
      <c r="L18" s="5">
        <f>'2008'!L18</f>
        <v>0</v>
      </c>
      <c r="M18" s="5">
        <f>'2008'!M18</f>
        <v>0</v>
      </c>
      <c r="N18" s="5">
        <f>'2008'!N18</f>
        <v>0</v>
      </c>
      <c r="O18" s="5">
        <f>'2008'!O18</f>
        <v>0</v>
      </c>
      <c r="P18" s="5">
        <f>'2008'!P18</f>
        <v>0</v>
      </c>
      <c r="Q18" s="5">
        <f>'2008'!Q18</f>
        <v>0</v>
      </c>
      <c r="R18" s="5">
        <f>'2008'!R18</f>
        <v>0</v>
      </c>
      <c r="S18" s="5">
        <f>'2008'!S18</f>
        <v>0</v>
      </c>
      <c r="T18" s="5">
        <f>'2008'!T18</f>
        <v>1</v>
      </c>
      <c r="U18" s="5">
        <f>'2008'!U18</f>
        <v>6</v>
      </c>
      <c r="V18" s="5">
        <f>'2008'!V18</f>
        <v>0</v>
      </c>
      <c r="W18" s="5">
        <f>'2008'!W18</f>
        <v>0</v>
      </c>
      <c r="X18" s="5">
        <f>'2008'!X18</f>
        <v>5</v>
      </c>
      <c r="Y18" s="5">
        <f>'2008'!Y18</f>
        <v>0</v>
      </c>
      <c r="Z18" s="5">
        <f>'2008'!Z18</f>
        <v>0</v>
      </c>
      <c r="AA18" s="5">
        <f>'2008'!AA18</f>
        <v>17</v>
      </c>
      <c r="AB18" s="5">
        <f>'2008'!AB18</f>
        <v>0</v>
      </c>
      <c r="AC18" s="5">
        <f>'2008'!AC18</f>
        <v>0</v>
      </c>
      <c r="AD18" s="5">
        <f>'2008'!AD18</f>
        <v>0</v>
      </c>
      <c r="AE18" s="5">
        <f>'2008'!AE18</f>
        <v>0</v>
      </c>
      <c r="AF18" s="5">
        <f>'2008'!AF18</f>
        <v>0</v>
      </c>
      <c r="AG18" s="5">
        <f>'2008'!AG18</f>
        <v>2</v>
      </c>
      <c r="AH18" s="5">
        <f>'2008'!AH18</f>
        <v>0</v>
      </c>
      <c r="AI18" s="5">
        <f>'2008'!AI18</f>
        <v>0</v>
      </c>
      <c r="AJ18" s="5">
        <f>'2008'!AJ18</f>
        <v>209</v>
      </c>
      <c r="AK18" s="5">
        <f>'2008'!AK18</f>
        <v>1</v>
      </c>
      <c r="AL18" s="10">
        <f>'2007'!P18</f>
        <v>2</v>
      </c>
      <c r="AM18" s="10">
        <f>'2007'!Q18</f>
        <v>0</v>
      </c>
      <c r="AN18" s="10">
        <f>'2007'!S18</f>
        <v>0</v>
      </c>
      <c r="AO18" s="10">
        <f>'2007'!T18</f>
        <v>0</v>
      </c>
      <c r="AP18" s="10">
        <f>'2006'!N18</f>
        <v>0</v>
      </c>
      <c r="AQ18" s="10">
        <f>'2006'!P18</f>
        <v>14</v>
      </c>
      <c r="AR18" s="10">
        <f>'2006'!R18</f>
        <v>0</v>
      </c>
      <c r="AS18" s="10">
        <f>'2006'!T18</f>
        <v>0</v>
      </c>
      <c r="AT18" s="10">
        <f>'2006'!Y18</f>
        <v>0</v>
      </c>
      <c r="AU18" s="10">
        <f>'2006'!Z18</f>
        <v>0</v>
      </c>
      <c r="AV18" s="10">
        <f>'2004'!W21</f>
        <v>0</v>
      </c>
      <c r="AW18" s="1">
        <f t="shared" si="0"/>
        <v>2</v>
      </c>
    </row>
    <row r="19" spans="2:49">
      <c r="C19" s="1" t="s">
        <v>58</v>
      </c>
      <c r="D19" s="2"/>
      <c r="E19" s="9">
        <v>15</v>
      </c>
      <c r="F19" s="10">
        <f t="shared" si="1"/>
        <v>6143</v>
      </c>
      <c r="G19" s="5">
        <f>'2008'!G19</f>
        <v>0</v>
      </c>
      <c r="H19" s="5">
        <f>'2008'!H19</f>
        <v>4</v>
      </c>
      <c r="I19" s="5">
        <f>'2008'!I19</f>
        <v>13</v>
      </c>
      <c r="J19" s="5">
        <f>'2008'!J19</f>
        <v>0</v>
      </c>
      <c r="K19" s="5">
        <f>'2008'!K19</f>
        <v>148</v>
      </c>
      <c r="L19" s="5">
        <f>'2008'!L19</f>
        <v>2</v>
      </c>
      <c r="M19" s="5">
        <f>'2008'!M19</f>
        <v>7</v>
      </c>
      <c r="N19" s="5">
        <f>'2008'!N19</f>
        <v>12</v>
      </c>
      <c r="O19" s="5">
        <f>'2008'!O19</f>
        <v>1</v>
      </c>
      <c r="P19" s="5">
        <f>'2008'!P19</f>
        <v>6</v>
      </c>
      <c r="Q19" s="5">
        <f>'2008'!Q19</f>
        <v>0</v>
      </c>
      <c r="R19" s="5">
        <f>'2008'!R19</f>
        <v>0</v>
      </c>
      <c r="S19" s="5">
        <f>'2008'!S19</f>
        <v>2</v>
      </c>
      <c r="T19" s="5">
        <f>'2008'!T19</f>
        <v>0</v>
      </c>
      <c r="U19" s="5">
        <f>'2008'!U19</f>
        <v>42</v>
      </c>
      <c r="V19" s="5">
        <f>'2008'!V19</f>
        <v>0</v>
      </c>
      <c r="W19" s="5">
        <f>'2008'!W19</f>
        <v>0</v>
      </c>
      <c r="X19" s="5">
        <f>'2008'!X19</f>
        <v>10</v>
      </c>
      <c r="Y19" s="5">
        <f>'2008'!Y19</f>
        <v>0</v>
      </c>
      <c r="Z19" s="5">
        <f>'2008'!Z19</f>
        <v>12</v>
      </c>
      <c r="AA19" s="5">
        <f>'2008'!AA19</f>
        <v>81</v>
      </c>
      <c r="AB19" s="5">
        <f>'2008'!AB19</f>
        <v>0</v>
      </c>
      <c r="AC19" s="5">
        <f>'2008'!AC19</f>
        <v>18</v>
      </c>
      <c r="AD19" s="5">
        <f>'2008'!AD19</f>
        <v>0</v>
      </c>
      <c r="AE19" s="5">
        <f>'2008'!AE19</f>
        <v>4</v>
      </c>
      <c r="AF19" s="5">
        <f>'2008'!AF19</f>
        <v>274</v>
      </c>
      <c r="AG19" s="5">
        <f>'2008'!AG19</f>
        <v>13</v>
      </c>
      <c r="AH19" s="5">
        <f>'2008'!AH19</f>
        <v>3</v>
      </c>
      <c r="AI19" s="5">
        <f>'2008'!AI19</f>
        <v>4</v>
      </c>
      <c r="AJ19" s="5">
        <f>'2008'!AJ19</f>
        <v>285</v>
      </c>
      <c r="AK19" s="5">
        <f>'2008'!AK19</f>
        <v>5113</v>
      </c>
      <c r="AL19" s="10">
        <f>'2007'!P19</f>
        <v>14</v>
      </c>
      <c r="AM19" s="10">
        <f>'2007'!Q19</f>
        <v>0</v>
      </c>
      <c r="AN19" s="10">
        <f>'2007'!S19</f>
        <v>23</v>
      </c>
      <c r="AO19" s="10">
        <f>'2007'!T19</f>
        <v>0</v>
      </c>
      <c r="AP19" s="10">
        <f>'2006'!N19</f>
        <v>0</v>
      </c>
      <c r="AQ19" s="10">
        <f>'2006'!P19</f>
        <v>38</v>
      </c>
      <c r="AR19" s="10">
        <f>'2006'!R19</f>
        <v>7</v>
      </c>
      <c r="AS19" s="10">
        <f>'2006'!T19</f>
        <v>0</v>
      </c>
      <c r="AT19" s="10">
        <f>'2006'!Y19</f>
        <v>0</v>
      </c>
      <c r="AU19" s="10">
        <f>'2006'!Z19</f>
        <v>0</v>
      </c>
      <c r="AV19" s="10">
        <f>'2004'!W22</f>
        <v>7</v>
      </c>
      <c r="AW19" s="1">
        <f t="shared" si="0"/>
        <v>5</v>
      </c>
    </row>
    <row r="20" spans="2:49">
      <c r="B20" s="1" t="s">
        <v>59</v>
      </c>
      <c r="C20" s="2" t="s">
        <v>60</v>
      </c>
      <c r="D20" s="2" t="s">
        <v>61</v>
      </c>
      <c r="E20" s="9">
        <v>16</v>
      </c>
      <c r="F20" s="10">
        <f t="shared" si="1"/>
        <v>303</v>
      </c>
      <c r="G20" s="5">
        <f>'2008'!G20</f>
        <v>3</v>
      </c>
      <c r="H20" s="5">
        <f>'2008'!H20</f>
        <v>0</v>
      </c>
      <c r="I20" s="5">
        <f>'2008'!I20</f>
        <v>0</v>
      </c>
      <c r="J20" s="5">
        <f>'2008'!J20</f>
        <v>16</v>
      </c>
      <c r="K20" s="5">
        <f>'2008'!K20</f>
        <v>19</v>
      </c>
      <c r="L20" s="5">
        <f>'2008'!L20</f>
        <v>0</v>
      </c>
      <c r="M20" s="5">
        <f>'2008'!M20</f>
        <v>0</v>
      </c>
      <c r="N20" s="5">
        <f>'2008'!N20</f>
        <v>20</v>
      </c>
      <c r="O20" s="5">
        <f>'2008'!O20</f>
        <v>0</v>
      </c>
      <c r="P20" s="5">
        <f>'2008'!P20</f>
        <v>0</v>
      </c>
      <c r="Q20" s="5">
        <f>'2008'!Q20</f>
        <v>0</v>
      </c>
      <c r="R20" s="5">
        <f>'2008'!R20</f>
        <v>0</v>
      </c>
      <c r="S20" s="5">
        <f>'2008'!S20</f>
        <v>4</v>
      </c>
      <c r="T20" s="5">
        <f>'2008'!T20</f>
        <v>0</v>
      </c>
      <c r="U20" s="5">
        <f>'2008'!U20</f>
        <v>7</v>
      </c>
      <c r="V20" s="5">
        <f>'2008'!V20</f>
        <v>0</v>
      </c>
      <c r="W20" s="5">
        <f>'2008'!W20</f>
        <v>8</v>
      </c>
      <c r="X20" s="5">
        <f>'2008'!X20</f>
        <v>3</v>
      </c>
      <c r="Y20" s="5">
        <f>'2008'!Y20</f>
        <v>22</v>
      </c>
      <c r="Z20" s="5">
        <f>'2008'!Z20</f>
        <v>27</v>
      </c>
      <c r="AA20" s="5">
        <f>'2008'!AA20</f>
        <v>16</v>
      </c>
      <c r="AB20" s="5">
        <f>'2008'!AB20</f>
        <v>12</v>
      </c>
      <c r="AC20" s="5">
        <f>'2008'!AC20</f>
        <v>4</v>
      </c>
      <c r="AD20" s="5">
        <f>'2008'!AD20</f>
        <v>0</v>
      </c>
      <c r="AE20" s="5">
        <f>'2008'!AE20</f>
        <v>0</v>
      </c>
      <c r="AF20" s="5">
        <f>'2008'!AF20</f>
        <v>4</v>
      </c>
      <c r="AG20" s="5">
        <f>'2008'!AG20</f>
        <v>4</v>
      </c>
      <c r="AH20" s="5">
        <f>'2008'!AH20</f>
        <v>11</v>
      </c>
      <c r="AI20" s="5">
        <f>'2008'!AI20</f>
        <v>0</v>
      </c>
      <c r="AJ20" s="5">
        <f>'2008'!AJ20</f>
        <v>87</v>
      </c>
      <c r="AK20" s="5">
        <f>'2008'!AK20</f>
        <v>0</v>
      </c>
      <c r="AL20" s="10">
        <f>'2007'!P20</f>
        <v>3</v>
      </c>
      <c r="AM20" s="10">
        <f>'2007'!Q20</f>
        <v>0</v>
      </c>
      <c r="AN20" s="10">
        <f>'2007'!S20</f>
        <v>18</v>
      </c>
      <c r="AO20" s="10">
        <f>'2007'!T20</f>
        <v>0</v>
      </c>
      <c r="AP20" s="10">
        <f>'2006'!N20</f>
        <v>2</v>
      </c>
      <c r="AQ20" s="10">
        <f>'2006'!P20</f>
        <v>8</v>
      </c>
      <c r="AR20" s="10">
        <f>'2006'!R20</f>
        <v>1</v>
      </c>
      <c r="AS20" s="10">
        <f>'2006'!T20</f>
        <v>1</v>
      </c>
      <c r="AT20" s="10">
        <f>'2006'!Y20</f>
        <v>0</v>
      </c>
      <c r="AU20" s="10">
        <f>'2006'!Z20</f>
        <v>0</v>
      </c>
      <c r="AV20" s="10">
        <f>'2004'!W23</f>
        <v>3</v>
      </c>
      <c r="AW20" s="1">
        <f t="shared" si="0"/>
        <v>7</v>
      </c>
    </row>
    <row r="21" spans="2:49">
      <c r="C21" s="2" t="s">
        <v>62</v>
      </c>
      <c r="D21" s="2" t="s">
        <v>61</v>
      </c>
      <c r="E21" s="9">
        <v>17</v>
      </c>
      <c r="F21" s="10">
        <f t="shared" si="1"/>
        <v>50</v>
      </c>
      <c r="G21" s="5">
        <f>'2008'!G21</f>
        <v>0</v>
      </c>
      <c r="H21" s="5">
        <f>'2008'!H21</f>
        <v>0</v>
      </c>
      <c r="I21" s="5">
        <f>'2008'!I21</f>
        <v>0</v>
      </c>
      <c r="J21" s="5">
        <f>'2008'!J21</f>
        <v>0</v>
      </c>
      <c r="K21" s="5">
        <f>'2008'!K21</f>
        <v>5</v>
      </c>
      <c r="L21" s="5">
        <f>'2008'!L21</f>
        <v>0</v>
      </c>
      <c r="M21" s="5">
        <f>'2008'!M21</f>
        <v>0</v>
      </c>
      <c r="N21" s="5">
        <f>'2008'!N21</f>
        <v>6</v>
      </c>
      <c r="O21" s="5">
        <f>'2008'!O21</f>
        <v>0</v>
      </c>
      <c r="P21" s="5">
        <f>'2008'!P21</f>
        <v>0</v>
      </c>
      <c r="Q21" s="5">
        <f>'2008'!Q21</f>
        <v>0</v>
      </c>
      <c r="R21" s="5">
        <f>'2008'!R21</f>
        <v>0</v>
      </c>
      <c r="S21" s="5">
        <f>'2008'!S21</f>
        <v>1</v>
      </c>
      <c r="T21" s="5">
        <f>'2008'!T21</f>
        <v>0</v>
      </c>
      <c r="U21" s="5">
        <f>'2008'!U21</f>
        <v>1</v>
      </c>
      <c r="V21" s="5">
        <f>'2008'!V21</f>
        <v>0</v>
      </c>
      <c r="W21" s="5">
        <f>'2008'!W21</f>
        <v>0</v>
      </c>
      <c r="X21" s="5">
        <f>'2008'!X21</f>
        <v>1</v>
      </c>
      <c r="Y21" s="5">
        <f>'2008'!Y21</f>
        <v>0</v>
      </c>
      <c r="Z21" s="5">
        <f>'2008'!Z21</f>
        <v>4</v>
      </c>
      <c r="AA21" s="5">
        <f>'2008'!AA21</f>
        <v>2</v>
      </c>
      <c r="AB21" s="5">
        <f>'2008'!AB21</f>
        <v>4</v>
      </c>
      <c r="AC21" s="5">
        <f>'2008'!AC21</f>
        <v>0</v>
      </c>
      <c r="AD21" s="5">
        <f>'2008'!AD21</f>
        <v>0</v>
      </c>
      <c r="AE21" s="5">
        <f>'2008'!AE21</f>
        <v>0</v>
      </c>
      <c r="AF21" s="5">
        <f>'2008'!AF21</f>
        <v>0</v>
      </c>
      <c r="AG21" s="5">
        <f>'2008'!AG21</f>
        <v>0</v>
      </c>
      <c r="AH21" s="5">
        <f>'2008'!AH21</f>
        <v>0</v>
      </c>
      <c r="AI21" s="5">
        <f>'2008'!AI21</f>
        <v>0</v>
      </c>
      <c r="AJ21" s="5">
        <f>'2008'!AJ21</f>
        <v>24</v>
      </c>
      <c r="AK21" s="5">
        <f>'2008'!AK21</f>
        <v>0</v>
      </c>
      <c r="AL21" s="10">
        <f>'2007'!P21</f>
        <v>0</v>
      </c>
      <c r="AM21" s="10">
        <f>'2007'!Q21</f>
        <v>0</v>
      </c>
      <c r="AN21" s="10">
        <f>'2007'!S21</f>
        <v>0</v>
      </c>
      <c r="AO21" s="10">
        <f>'2007'!T21</f>
        <v>0</v>
      </c>
      <c r="AP21" s="10">
        <f>'2006'!N21</f>
        <v>0</v>
      </c>
      <c r="AQ21" s="10">
        <f>'2006'!P21</f>
        <v>2</v>
      </c>
      <c r="AR21" s="10">
        <f>'2006'!R21</f>
        <v>0</v>
      </c>
      <c r="AS21" s="10">
        <f>'2006'!T21</f>
        <v>0</v>
      </c>
      <c r="AT21" s="10">
        <f>'2006'!Y21</f>
        <v>0</v>
      </c>
      <c r="AU21" s="10">
        <f>'2006'!Z21</f>
        <v>0</v>
      </c>
      <c r="AV21" s="10">
        <f>'2004'!W24</f>
        <v>0</v>
      </c>
      <c r="AW21" s="1">
        <f t="shared" si="0"/>
        <v>1</v>
      </c>
    </row>
    <row r="22" spans="2:49">
      <c r="C22" s="2"/>
      <c r="D22" s="2" t="s">
        <v>63</v>
      </c>
      <c r="E22" s="9">
        <v>18</v>
      </c>
      <c r="F22" s="10">
        <f t="shared" si="1"/>
        <v>29</v>
      </c>
      <c r="G22" s="5">
        <f>'2008'!G22</f>
        <v>0</v>
      </c>
      <c r="H22" s="5">
        <f>'2008'!H22</f>
        <v>0</v>
      </c>
      <c r="I22" s="5">
        <f>'2008'!I22</f>
        <v>0</v>
      </c>
      <c r="J22" s="5">
        <f>'2008'!J22</f>
        <v>0</v>
      </c>
      <c r="K22" s="5">
        <f>'2008'!K22</f>
        <v>4</v>
      </c>
      <c r="L22" s="5">
        <f>'2008'!L22</f>
        <v>0</v>
      </c>
      <c r="M22" s="5">
        <f>'2008'!M22</f>
        <v>0</v>
      </c>
      <c r="N22" s="5">
        <f>'2008'!N22</f>
        <v>3</v>
      </c>
      <c r="O22" s="5">
        <f>'2008'!O22</f>
        <v>0</v>
      </c>
      <c r="P22" s="5">
        <f>'2008'!P22</f>
        <v>0</v>
      </c>
      <c r="Q22" s="5">
        <f>'2008'!Q22</f>
        <v>0</v>
      </c>
      <c r="R22" s="5">
        <f>'2008'!R22</f>
        <v>0</v>
      </c>
      <c r="S22" s="5">
        <f>'2008'!S22</f>
        <v>0</v>
      </c>
      <c r="T22" s="5">
        <f>'2008'!T22</f>
        <v>0</v>
      </c>
      <c r="U22" s="5">
        <f>'2008'!U22</f>
        <v>1</v>
      </c>
      <c r="V22" s="5">
        <f>'2008'!V22</f>
        <v>0</v>
      </c>
      <c r="W22" s="5">
        <f>'2008'!W22</f>
        <v>0</v>
      </c>
      <c r="X22" s="5">
        <f>'2008'!X22</f>
        <v>2</v>
      </c>
      <c r="Y22" s="5">
        <f>'2008'!Y22</f>
        <v>0</v>
      </c>
      <c r="Z22" s="5">
        <f>'2008'!Z22</f>
        <v>1</v>
      </c>
      <c r="AA22" s="5">
        <f>'2008'!AA22</f>
        <v>1</v>
      </c>
      <c r="AB22" s="5">
        <f>'2008'!AB22</f>
        <v>3</v>
      </c>
      <c r="AC22" s="5">
        <f>'2008'!AC22</f>
        <v>0</v>
      </c>
      <c r="AD22" s="5">
        <f>'2008'!AD22</f>
        <v>0</v>
      </c>
      <c r="AE22" s="5">
        <f>'2008'!AE22</f>
        <v>0</v>
      </c>
      <c r="AF22" s="5">
        <f>'2008'!AF22</f>
        <v>0</v>
      </c>
      <c r="AG22" s="5">
        <f>'2008'!AG22</f>
        <v>0</v>
      </c>
      <c r="AH22" s="5">
        <f>'2008'!AH22</f>
        <v>0</v>
      </c>
      <c r="AI22" s="5">
        <f>'2008'!AI22</f>
        <v>0</v>
      </c>
      <c r="AJ22" s="5">
        <f>'2008'!AJ22</f>
        <v>12</v>
      </c>
      <c r="AK22" s="5">
        <f>'2008'!AK22</f>
        <v>0</v>
      </c>
      <c r="AL22" s="10">
        <f>'2007'!P22</f>
        <v>0</v>
      </c>
      <c r="AM22" s="10">
        <f>'2007'!Q22</f>
        <v>0</v>
      </c>
      <c r="AN22" s="10">
        <f>'2007'!S22</f>
        <v>0</v>
      </c>
      <c r="AO22" s="10">
        <f>'2007'!T22</f>
        <v>0</v>
      </c>
      <c r="AP22" s="10">
        <f>'2006'!N22</f>
        <v>0</v>
      </c>
      <c r="AQ22" s="10">
        <f>'2006'!P22</f>
        <v>2</v>
      </c>
      <c r="AR22" s="10">
        <f>'2006'!R22</f>
        <v>0</v>
      </c>
      <c r="AS22" s="10">
        <f>'2006'!T22</f>
        <v>0</v>
      </c>
      <c r="AT22" s="10">
        <f>'2006'!Y22</f>
        <v>0</v>
      </c>
      <c r="AU22" s="10">
        <f>'2006'!Z22</f>
        <v>0</v>
      </c>
      <c r="AV22" s="10">
        <f>'2004'!W25</f>
        <v>0</v>
      </c>
      <c r="AW22" s="1">
        <f t="shared" si="0"/>
        <v>1</v>
      </c>
    </row>
    <row r="23" spans="2:49">
      <c r="C23" s="1" t="s">
        <v>64</v>
      </c>
      <c r="D23" s="2" t="s">
        <v>65</v>
      </c>
      <c r="E23" s="9">
        <v>19</v>
      </c>
      <c r="F23" s="10">
        <f t="shared" si="1"/>
        <v>297</v>
      </c>
      <c r="G23" s="5">
        <f>'2008'!G23</f>
        <v>0</v>
      </c>
      <c r="H23" s="5">
        <f>'2008'!H23</f>
        <v>1</v>
      </c>
      <c r="I23" s="5">
        <f>'2008'!I23</f>
        <v>7</v>
      </c>
      <c r="J23" s="5">
        <f>'2008'!J23</f>
        <v>5</v>
      </c>
      <c r="K23" s="5">
        <f>'2008'!K23</f>
        <v>20</v>
      </c>
      <c r="L23" s="5">
        <f>'2008'!L23</f>
        <v>0</v>
      </c>
      <c r="M23" s="5">
        <f>'2008'!M23</f>
        <v>0</v>
      </c>
      <c r="N23" s="5">
        <f>'2008'!N23</f>
        <v>48</v>
      </c>
      <c r="O23" s="5">
        <f>'2008'!O23</f>
        <v>14</v>
      </c>
      <c r="P23" s="5">
        <f>'2008'!P23</f>
        <v>0</v>
      </c>
      <c r="Q23" s="5">
        <f>'2008'!Q23</f>
        <v>0</v>
      </c>
      <c r="R23" s="5">
        <f>'2008'!R23</f>
        <v>0</v>
      </c>
      <c r="S23" s="5">
        <f>'2008'!S23</f>
        <v>11</v>
      </c>
      <c r="T23" s="5">
        <f>'2008'!T23</f>
        <v>4</v>
      </c>
      <c r="U23" s="5">
        <f>'2008'!U23</f>
        <v>37</v>
      </c>
      <c r="V23" s="5">
        <f>'2008'!V23</f>
        <v>0</v>
      </c>
      <c r="W23" s="5">
        <f>'2008'!W23</f>
        <v>0</v>
      </c>
      <c r="X23" s="5">
        <f>'2008'!X23</f>
        <v>8</v>
      </c>
      <c r="Y23" s="5">
        <f>'2008'!Y23</f>
        <v>0</v>
      </c>
      <c r="Z23" s="5">
        <f>'2008'!Z23</f>
        <v>15</v>
      </c>
      <c r="AA23" s="5">
        <f>'2008'!AA23</f>
        <v>17</v>
      </c>
      <c r="AB23" s="5">
        <f>'2008'!AB23</f>
        <v>0</v>
      </c>
      <c r="AC23" s="5">
        <f>'2008'!AC23</f>
        <v>0</v>
      </c>
      <c r="AD23" s="5">
        <f>'2008'!AD23</f>
        <v>0</v>
      </c>
      <c r="AE23" s="5">
        <f>'2008'!AE23</f>
        <v>0</v>
      </c>
      <c r="AF23" s="5">
        <f>'2008'!AF23</f>
        <v>10</v>
      </c>
      <c r="AG23" s="5">
        <f>'2008'!AG23</f>
        <v>4</v>
      </c>
      <c r="AH23" s="5">
        <f>'2008'!AH23</f>
        <v>6</v>
      </c>
      <c r="AI23" s="5">
        <f>'2008'!AI23</f>
        <v>0</v>
      </c>
      <c r="AJ23" s="5">
        <f>'2008'!AJ23</f>
        <v>63</v>
      </c>
      <c r="AK23" s="5">
        <f>'2008'!AK23</f>
        <v>0</v>
      </c>
      <c r="AL23" s="10">
        <f>'2007'!P23</f>
        <v>5</v>
      </c>
      <c r="AM23" s="10">
        <f>'2007'!Q23</f>
        <v>0</v>
      </c>
      <c r="AN23" s="10">
        <f>'2007'!S23</f>
        <v>6</v>
      </c>
      <c r="AO23" s="10">
        <f>'2007'!T23</f>
        <v>0</v>
      </c>
      <c r="AP23" s="10">
        <f>'2006'!N23</f>
        <v>0</v>
      </c>
      <c r="AQ23" s="10">
        <f>'2006'!P23</f>
        <v>14</v>
      </c>
      <c r="AR23" s="10">
        <f>'2006'!R23</f>
        <v>0</v>
      </c>
      <c r="AS23" s="10">
        <f>'2006'!T23</f>
        <v>0</v>
      </c>
      <c r="AT23" s="10">
        <f>'2006'!Y23</f>
        <v>0</v>
      </c>
      <c r="AU23" s="10">
        <f>'2006'!Z23</f>
        <v>0</v>
      </c>
      <c r="AV23" s="10">
        <f>'2004'!W27</f>
        <v>2</v>
      </c>
      <c r="AW23" s="1">
        <f t="shared" si="0"/>
        <v>4</v>
      </c>
    </row>
    <row r="24" spans="2:49">
      <c r="D24" s="2" t="s">
        <v>66</v>
      </c>
      <c r="E24" s="9">
        <v>20</v>
      </c>
      <c r="F24" s="10">
        <f t="shared" si="1"/>
        <v>973</v>
      </c>
      <c r="G24" s="5">
        <f>'2008'!G24</f>
        <v>0</v>
      </c>
      <c r="H24" s="5">
        <f>'2008'!H24</f>
        <v>2</v>
      </c>
      <c r="I24" s="5">
        <f>'2008'!I24</f>
        <v>3</v>
      </c>
      <c r="J24" s="5">
        <f>'2008'!J24</f>
        <v>41</v>
      </c>
      <c r="K24" s="5">
        <f>'2008'!K24</f>
        <v>88</v>
      </c>
      <c r="L24" s="5">
        <f>'2008'!L24</f>
        <v>3</v>
      </c>
      <c r="M24" s="5">
        <f>'2008'!M24</f>
        <v>24</v>
      </c>
      <c r="N24" s="5">
        <f>'2008'!N24</f>
        <v>210</v>
      </c>
      <c r="O24" s="5">
        <f>'2008'!O24</f>
        <v>34</v>
      </c>
      <c r="P24" s="5">
        <f>'2008'!P24</f>
        <v>3</v>
      </c>
      <c r="Q24" s="5">
        <f>'2008'!Q24</f>
        <v>1</v>
      </c>
      <c r="R24" s="5">
        <f>'2008'!R24</f>
        <v>0</v>
      </c>
      <c r="S24" s="5">
        <f>'2008'!S24</f>
        <v>39</v>
      </c>
      <c r="T24" s="5">
        <f>'2008'!T24</f>
        <v>1</v>
      </c>
      <c r="U24" s="5">
        <f>'2008'!U24</f>
        <v>12</v>
      </c>
      <c r="V24" s="5">
        <f>'2008'!V24</f>
        <v>2</v>
      </c>
      <c r="W24" s="5">
        <f>'2008'!W24</f>
        <v>64</v>
      </c>
      <c r="X24" s="5">
        <f>'2008'!X24</f>
        <v>3</v>
      </c>
      <c r="Y24" s="5">
        <f>'2008'!Y24</f>
        <v>59</v>
      </c>
      <c r="Z24" s="5">
        <f>'2008'!Z24</f>
        <v>13</v>
      </c>
      <c r="AA24" s="5">
        <f>'2008'!AA24</f>
        <v>82</v>
      </c>
      <c r="AB24" s="5">
        <f>'2008'!AB24</f>
        <v>67</v>
      </c>
      <c r="AC24" s="5">
        <f>'2008'!AC24</f>
        <v>1</v>
      </c>
      <c r="AD24" s="5">
        <f>'2008'!AD24</f>
        <v>1</v>
      </c>
      <c r="AE24" s="5">
        <f>'2008'!AE24</f>
        <v>1</v>
      </c>
      <c r="AF24" s="5">
        <f>'2008'!AF24</f>
        <v>28</v>
      </c>
      <c r="AG24" s="5">
        <f>'2008'!AG24</f>
        <v>9</v>
      </c>
      <c r="AH24" s="5">
        <f>'2008'!AH24</f>
        <v>13</v>
      </c>
      <c r="AI24" s="5">
        <f>'2008'!AI24</f>
        <v>0</v>
      </c>
      <c r="AJ24" s="5">
        <f>'2008'!AJ24</f>
        <v>55</v>
      </c>
      <c r="AK24" s="5">
        <f>'2008'!AK24</f>
        <v>58</v>
      </c>
      <c r="AL24" s="10">
        <f>'2007'!P24</f>
        <v>14</v>
      </c>
      <c r="AM24" s="10">
        <f>'2007'!Q24</f>
        <v>5</v>
      </c>
      <c r="AN24" s="10">
        <f>'2007'!S24</f>
        <v>21</v>
      </c>
      <c r="AO24" s="10">
        <f>'2007'!T24</f>
        <v>1</v>
      </c>
      <c r="AP24" s="10">
        <f>'2006'!N24</f>
        <v>1</v>
      </c>
      <c r="AQ24" s="10">
        <f>'2006'!P24</f>
        <v>3</v>
      </c>
      <c r="AR24" s="10">
        <f>'2006'!R24</f>
        <v>1</v>
      </c>
      <c r="AS24" s="10">
        <f>'2006'!T24</f>
        <v>4</v>
      </c>
      <c r="AT24" s="10">
        <f>'2006'!Y24</f>
        <v>0</v>
      </c>
      <c r="AU24" s="10">
        <f>'2006'!Z24</f>
        <v>0</v>
      </c>
      <c r="AV24" s="10">
        <f>'2004'!W28</f>
        <v>6</v>
      </c>
      <c r="AW24" s="1">
        <f t="shared" si="0"/>
        <v>9</v>
      </c>
    </row>
    <row r="25" spans="2:49">
      <c r="C25" s="1" t="s">
        <v>67</v>
      </c>
      <c r="D25" s="1" t="s">
        <v>68</v>
      </c>
      <c r="E25" s="9">
        <v>21</v>
      </c>
      <c r="F25" s="10">
        <f t="shared" si="1"/>
        <v>465</v>
      </c>
      <c r="G25" s="5">
        <f>'2008'!G25</f>
        <v>0</v>
      </c>
      <c r="H25" s="5">
        <f>'2008'!H25</f>
        <v>0</v>
      </c>
      <c r="I25" s="5">
        <f>'2008'!I25</f>
        <v>14</v>
      </c>
      <c r="J25" s="5">
        <f>'2008'!J25</f>
        <v>28</v>
      </c>
      <c r="K25" s="5">
        <f>'2008'!K25</f>
        <v>13</v>
      </c>
      <c r="L25" s="5">
        <f>'2008'!L25</f>
        <v>0</v>
      </c>
      <c r="M25" s="5">
        <f>'2008'!M25</f>
        <v>0</v>
      </c>
      <c r="N25" s="5">
        <f>'2008'!N25</f>
        <v>89</v>
      </c>
      <c r="O25" s="5">
        <f>'2008'!O25</f>
        <v>0</v>
      </c>
      <c r="P25" s="5">
        <f>'2008'!P25</f>
        <v>0</v>
      </c>
      <c r="Q25" s="5">
        <f>'2008'!Q25</f>
        <v>0</v>
      </c>
      <c r="R25" s="5">
        <f>'2008'!R25</f>
        <v>0</v>
      </c>
      <c r="S25" s="5">
        <f>'2008'!S25</f>
        <v>18</v>
      </c>
      <c r="T25" s="5">
        <f>'2008'!T25</f>
        <v>0</v>
      </c>
      <c r="U25" s="5">
        <f>'2008'!U25</f>
        <v>5</v>
      </c>
      <c r="V25" s="5">
        <f>'2008'!V25</f>
        <v>0</v>
      </c>
      <c r="W25" s="5">
        <f>'2008'!W25</f>
        <v>31</v>
      </c>
      <c r="X25" s="5">
        <f>'2008'!X25</f>
        <v>34</v>
      </c>
      <c r="Y25" s="5">
        <f>'2008'!Y25</f>
        <v>0</v>
      </c>
      <c r="Z25" s="5">
        <f>'2008'!Z25</f>
        <v>93</v>
      </c>
      <c r="AA25" s="5">
        <f>'2008'!AA25</f>
        <v>0</v>
      </c>
      <c r="AB25" s="5">
        <f>'2008'!AB25</f>
        <v>0</v>
      </c>
      <c r="AC25" s="5">
        <f>'2008'!AC25</f>
        <v>0</v>
      </c>
      <c r="AD25" s="5">
        <f>'2008'!AD25</f>
        <v>1</v>
      </c>
      <c r="AE25" s="5">
        <f>'2008'!AE25</f>
        <v>2</v>
      </c>
      <c r="AF25" s="5">
        <f>'2008'!AF25</f>
        <v>9</v>
      </c>
      <c r="AG25" s="5">
        <f>'2008'!AG25</f>
        <v>4</v>
      </c>
      <c r="AH25" s="5">
        <f>'2008'!AH25</f>
        <v>36</v>
      </c>
      <c r="AI25" s="5">
        <f>'2008'!AI25</f>
        <v>0</v>
      </c>
      <c r="AJ25" s="5">
        <f>'2008'!AJ25</f>
        <v>41</v>
      </c>
      <c r="AK25" s="5">
        <f>'2008'!AK25</f>
        <v>0</v>
      </c>
      <c r="AL25" s="10">
        <f>'2007'!P25</f>
        <v>1</v>
      </c>
      <c r="AM25" s="10">
        <f>'2007'!Q25</f>
        <v>0</v>
      </c>
      <c r="AN25" s="10">
        <f>'2007'!S25</f>
        <v>14</v>
      </c>
      <c r="AO25" s="10">
        <f>'2007'!T25</f>
        <v>0</v>
      </c>
      <c r="AP25" s="10">
        <f>'2006'!N25</f>
        <v>13</v>
      </c>
      <c r="AQ25" s="10">
        <f>'2006'!P25</f>
        <v>5</v>
      </c>
      <c r="AR25" s="10">
        <f>'2006'!R25</f>
        <v>6</v>
      </c>
      <c r="AS25" s="10">
        <f>'2006'!T25</f>
        <v>0</v>
      </c>
      <c r="AT25" s="10">
        <f>'2006'!Y25</f>
        <v>0</v>
      </c>
      <c r="AU25" s="10">
        <f>'2006'!Z25</f>
        <v>0</v>
      </c>
      <c r="AV25" s="10">
        <f>'2004'!W29</f>
        <v>8</v>
      </c>
      <c r="AW25" s="1">
        <f t="shared" si="0"/>
        <v>6</v>
      </c>
    </row>
    <row r="26" spans="2:49">
      <c r="D26" s="1" t="s">
        <v>69</v>
      </c>
      <c r="E26" s="9">
        <v>22</v>
      </c>
      <c r="F26" s="10">
        <f t="shared" si="1"/>
        <v>73</v>
      </c>
      <c r="G26" s="5">
        <f>'2008'!G26</f>
        <v>0</v>
      </c>
      <c r="H26" s="5">
        <f>'2008'!H26</f>
        <v>0</v>
      </c>
      <c r="I26" s="5">
        <f>'2008'!I26</f>
        <v>16</v>
      </c>
      <c r="J26" s="5">
        <f>'2008'!J26</f>
        <v>0</v>
      </c>
      <c r="K26" s="5">
        <f>'2008'!K26</f>
        <v>0</v>
      </c>
      <c r="L26" s="5">
        <f>'2008'!L26</f>
        <v>0</v>
      </c>
      <c r="M26" s="5">
        <f>'2008'!M26</f>
        <v>0</v>
      </c>
      <c r="N26" s="5">
        <f>'2008'!N26</f>
        <v>31</v>
      </c>
      <c r="O26" s="5">
        <f>'2008'!O26</f>
        <v>0</v>
      </c>
      <c r="P26" s="5">
        <f>'2008'!P26</f>
        <v>1</v>
      </c>
      <c r="Q26" s="5">
        <f>'2008'!Q26</f>
        <v>0</v>
      </c>
      <c r="R26" s="5">
        <f>'2008'!R26</f>
        <v>0</v>
      </c>
      <c r="S26" s="5">
        <f>'2008'!S26</f>
        <v>0</v>
      </c>
      <c r="T26" s="5">
        <f>'2008'!T26</f>
        <v>0</v>
      </c>
      <c r="U26" s="5">
        <f>'2008'!U26</f>
        <v>2</v>
      </c>
      <c r="V26" s="5">
        <f>'2008'!V26</f>
        <v>0</v>
      </c>
      <c r="W26" s="5">
        <f>'2008'!W26</f>
        <v>0</v>
      </c>
      <c r="X26" s="5">
        <f>'2008'!X26</f>
        <v>0</v>
      </c>
      <c r="Y26" s="5">
        <f>'2008'!Y26</f>
        <v>0</v>
      </c>
      <c r="Z26" s="5">
        <f>'2008'!Z26</f>
        <v>0</v>
      </c>
      <c r="AA26" s="5">
        <f>'2008'!AA26</f>
        <v>0</v>
      </c>
      <c r="AB26" s="5">
        <f>'2008'!AB26</f>
        <v>0</v>
      </c>
      <c r="AC26" s="5">
        <f>'2008'!AC26</f>
        <v>0</v>
      </c>
      <c r="AD26" s="5">
        <f>'2008'!AD26</f>
        <v>0</v>
      </c>
      <c r="AE26" s="5">
        <f>'2008'!AE26</f>
        <v>0</v>
      </c>
      <c r="AF26" s="5">
        <f>'2008'!AF26</f>
        <v>2</v>
      </c>
      <c r="AG26" s="5">
        <f>'2008'!AG26</f>
        <v>0</v>
      </c>
      <c r="AH26" s="5">
        <f>'2008'!AH26</f>
        <v>0</v>
      </c>
      <c r="AI26" s="5">
        <f>'2008'!AI26</f>
        <v>0</v>
      </c>
      <c r="AJ26" s="5">
        <f>'2008'!AJ26</f>
        <v>1</v>
      </c>
      <c r="AK26" s="5">
        <f>'2008'!AK26</f>
        <v>0</v>
      </c>
      <c r="AL26" s="10">
        <f>'2007'!P26</f>
        <v>12</v>
      </c>
      <c r="AM26" s="10">
        <f>'2007'!Q26</f>
        <v>0</v>
      </c>
      <c r="AN26" s="10">
        <f>'2007'!S26</f>
        <v>5</v>
      </c>
      <c r="AO26" s="10">
        <f>'2007'!T26</f>
        <v>0</v>
      </c>
      <c r="AP26" s="10">
        <f>'2006'!N26</f>
        <v>1</v>
      </c>
      <c r="AQ26" s="10">
        <f>'2006'!P26</f>
        <v>2</v>
      </c>
      <c r="AR26" s="10">
        <f>'2006'!R26</f>
        <v>0</v>
      </c>
      <c r="AS26" s="10">
        <f>'2006'!T26</f>
        <v>0</v>
      </c>
      <c r="AT26" s="10">
        <f>'2006'!Y26</f>
        <v>0</v>
      </c>
      <c r="AU26" s="10">
        <f>'2006'!Z26</f>
        <v>0</v>
      </c>
      <c r="AV26" s="10">
        <f>'2004'!W30</f>
        <v>0</v>
      </c>
      <c r="AW26" s="1">
        <f t="shared" si="0"/>
        <v>4</v>
      </c>
    </row>
    <row r="27" spans="2:49">
      <c r="D27" s="1" t="s">
        <v>70</v>
      </c>
      <c r="E27" s="9">
        <v>23</v>
      </c>
      <c r="F27" s="10">
        <f t="shared" si="1"/>
        <v>29</v>
      </c>
      <c r="G27" s="5">
        <f>'2008'!G27</f>
        <v>0</v>
      </c>
      <c r="H27" s="5">
        <f>'2008'!H27</f>
        <v>0</v>
      </c>
      <c r="I27" s="5">
        <f>'2008'!I27</f>
        <v>0</v>
      </c>
      <c r="J27" s="5">
        <f>'2008'!J27</f>
        <v>0</v>
      </c>
      <c r="K27" s="5">
        <f>'2008'!K27</f>
        <v>0</v>
      </c>
      <c r="L27" s="5">
        <f>'2008'!L27</f>
        <v>0</v>
      </c>
      <c r="M27" s="5">
        <f>'2008'!M27</f>
        <v>0</v>
      </c>
      <c r="N27" s="5">
        <f>'2008'!N27</f>
        <v>4</v>
      </c>
      <c r="O27" s="5">
        <f>'2008'!O27</f>
        <v>0</v>
      </c>
      <c r="P27" s="5">
        <f>'2008'!P27</f>
        <v>0</v>
      </c>
      <c r="Q27" s="5">
        <f>'2008'!Q27</f>
        <v>0</v>
      </c>
      <c r="R27" s="5">
        <f>'2008'!R27</f>
        <v>0</v>
      </c>
      <c r="S27" s="5">
        <f>'2008'!S27</f>
        <v>0</v>
      </c>
      <c r="T27" s="5">
        <f>'2008'!T27</f>
        <v>0</v>
      </c>
      <c r="U27" s="5">
        <f>'2008'!U27</f>
        <v>4</v>
      </c>
      <c r="V27" s="5">
        <f>'2008'!V27</f>
        <v>0</v>
      </c>
      <c r="W27" s="5">
        <f>'2008'!W27</f>
        <v>1</v>
      </c>
      <c r="X27" s="5">
        <f>'2008'!X27</f>
        <v>0</v>
      </c>
      <c r="Y27" s="5">
        <f>'2008'!Y27</f>
        <v>0</v>
      </c>
      <c r="Z27" s="5">
        <f>'2008'!Z27</f>
        <v>0</v>
      </c>
      <c r="AA27" s="5">
        <f>'2008'!AA27</f>
        <v>0</v>
      </c>
      <c r="AB27" s="5">
        <f>'2008'!AB27</f>
        <v>0</v>
      </c>
      <c r="AC27" s="5">
        <f>'2008'!AC27</f>
        <v>0</v>
      </c>
      <c r="AD27" s="5">
        <f>'2008'!AD27</f>
        <v>0</v>
      </c>
      <c r="AE27" s="5">
        <f>'2008'!AE27</f>
        <v>0</v>
      </c>
      <c r="AF27" s="5">
        <f>'2008'!AF27</f>
        <v>7</v>
      </c>
      <c r="AG27" s="5">
        <f>'2008'!AG27</f>
        <v>0</v>
      </c>
      <c r="AH27" s="5">
        <f>'2008'!AH27</f>
        <v>0</v>
      </c>
      <c r="AI27" s="5">
        <f>'2008'!AI27</f>
        <v>0</v>
      </c>
      <c r="AJ27" s="5">
        <f>'2008'!AJ27</f>
        <v>0</v>
      </c>
      <c r="AK27" s="5">
        <f>'2008'!AK27</f>
        <v>0</v>
      </c>
      <c r="AL27" s="10">
        <f>'2007'!P27</f>
        <v>8</v>
      </c>
      <c r="AM27" s="10">
        <f>'2007'!Q27</f>
        <v>0</v>
      </c>
      <c r="AN27" s="10">
        <f>'2007'!S27</f>
        <v>5</v>
      </c>
      <c r="AO27" s="10">
        <f>'2007'!T27</f>
        <v>0</v>
      </c>
      <c r="AP27" s="10">
        <f>'2006'!N27</f>
        <v>0</v>
      </c>
      <c r="AQ27" s="10">
        <f>'2006'!P27</f>
        <v>0</v>
      </c>
      <c r="AR27" s="10">
        <f>'2006'!R27</f>
        <v>0</v>
      </c>
      <c r="AS27" s="10">
        <f>'2006'!T27</f>
        <v>0</v>
      </c>
      <c r="AT27" s="10">
        <f>'2006'!Y27</f>
        <v>0</v>
      </c>
      <c r="AU27" s="10">
        <f>'2006'!Z27</f>
        <v>0</v>
      </c>
      <c r="AV27" s="10">
        <f>'2004'!W31</f>
        <v>0</v>
      </c>
      <c r="AW27" s="1">
        <f t="shared" si="0"/>
        <v>2</v>
      </c>
    </row>
    <row r="28" spans="2:49">
      <c r="B28" s="1" t="s">
        <v>71</v>
      </c>
      <c r="D28" s="1" t="s">
        <v>72</v>
      </c>
      <c r="E28" s="9">
        <v>24</v>
      </c>
      <c r="F28" s="10">
        <f t="shared" si="1"/>
        <v>179</v>
      </c>
      <c r="G28" s="5">
        <f>'2008'!G28</f>
        <v>0</v>
      </c>
      <c r="H28" s="5">
        <f>'2008'!H28</f>
        <v>0</v>
      </c>
      <c r="I28" s="5">
        <f>'2008'!I28</f>
        <v>2</v>
      </c>
      <c r="J28" s="5">
        <f>'2008'!J28</f>
        <v>1</v>
      </c>
      <c r="K28" s="5">
        <f>'2008'!K28</f>
        <v>22</v>
      </c>
      <c r="L28" s="5">
        <f>'2008'!L28</f>
        <v>0</v>
      </c>
      <c r="M28" s="5">
        <f>'2008'!M28</f>
        <v>0</v>
      </c>
      <c r="N28" s="5">
        <f>'2008'!N28</f>
        <v>29</v>
      </c>
      <c r="O28" s="5">
        <f>'2008'!O28</f>
        <v>0</v>
      </c>
      <c r="P28" s="5">
        <f>'2008'!P28</f>
        <v>0</v>
      </c>
      <c r="Q28" s="5">
        <f>'2008'!Q28</f>
        <v>0</v>
      </c>
      <c r="R28" s="5">
        <f>'2008'!R28</f>
        <v>1</v>
      </c>
      <c r="S28" s="5">
        <f>'2008'!S28</f>
        <v>1</v>
      </c>
      <c r="T28" s="5">
        <f>'2008'!T28</f>
        <v>0</v>
      </c>
      <c r="U28" s="5">
        <f>'2008'!U28</f>
        <v>26</v>
      </c>
      <c r="V28" s="5">
        <f>'2008'!V28</f>
        <v>0</v>
      </c>
      <c r="W28" s="5">
        <f>'2008'!W28</f>
        <v>6</v>
      </c>
      <c r="X28" s="5">
        <f>'2008'!X28</f>
        <v>10</v>
      </c>
      <c r="Y28" s="5">
        <f>'2008'!Y28</f>
        <v>0</v>
      </c>
      <c r="Z28" s="5">
        <f>'2008'!Z28</f>
        <v>7</v>
      </c>
      <c r="AA28" s="5">
        <f>'2008'!AA28</f>
        <v>15</v>
      </c>
      <c r="AB28" s="5">
        <f>'2008'!AB28</f>
        <v>5</v>
      </c>
      <c r="AC28" s="5">
        <f>'2008'!AC28</f>
        <v>0</v>
      </c>
      <c r="AD28" s="5">
        <f>'2008'!AD28</f>
        <v>0</v>
      </c>
      <c r="AE28" s="5">
        <f>'2008'!AE28</f>
        <v>1</v>
      </c>
      <c r="AF28" s="5">
        <f>'2008'!AF28</f>
        <v>2</v>
      </c>
      <c r="AG28" s="5">
        <f>'2008'!AG28</f>
        <v>5</v>
      </c>
      <c r="AH28" s="5">
        <f>'2008'!AH28</f>
        <v>5</v>
      </c>
      <c r="AI28" s="5">
        <f>'2008'!AI28</f>
        <v>0</v>
      </c>
      <c r="AJ28" s="5">
        <f>'2008'!AJ28</f>
        <v>12</v>
      </c>
      <c r="AK28" s="5">
        <f>'2008'!AK28</f>
        <v>0</v>
      </c>
      <c r="AL28" s="10">
        <f>'2007'!P28</f>
        <v>0</v>
      </c>
      <c r="AM28" s="10">
        <f>'2007'!Q28</f>
        <v>3</v>
      </c>
      <c r="AN28" s="10">
        <f>'2007'!S28</f>
        <v>0</v>
      </c>
      <c r="AO28" s="10">
        <f>'2007'!T28</f>
        <v>0</v>
      </c>
      <c r="AP28" s="10">
        <f>'2006'!N28</f>
        <v>1</v>
      </c>
      <c r="AQ28" s="10">
        <f>'2006'!P28</f>
        <v>12</v>
      </c>
      <c r="AR28" s="10">
        <f>'2006'!R28</f>
        <v>1</v>
      </c>
      <c r="AS28" s="10">
        <f>'2006'!T28</f>
        <v>0</v>
      </c>
      <c r="AT28" s="10">
        <f>'2006'!Y28</f>
        <v>0</v>
      </c>
      <c r="AU28" s="10">
        <f>'2006'!Z28</f>
        <v>0</v>
      </c>
      <c r="AV28" s="10">
        <f>'2004'!W32</f>
        <v>12</v>
      </c>
      <c r="AW28" s="1">
        <f t="shared" si="0"/>
        <v>5</v>
      </c>
    </row>
    <row r="29" spans="2:49">
      <c r="D29" s="1" t="s">
        <v>73</v>
      </c>
      <c r="E29" s="9">
        <v>25</v>
      </c>
      <c r="F29" s="10">
        <f t="shared" si="1"/>
        <v>242</v>
      </c>
      <c r="G29" s="5">
        <f>'2008'!G29</f>
        <v>0</v>
      </c>
      <c r="H29" s="5">
        <f>'2008'!H29</f>
        <v>0</v>
      </c>
      <c r="I29" s="5">
        <f>'2008'!I29</f>
        <v>5</v>
      </c>
      <c r="J29" s="5">
        <f>'2008'!J29</f>
        <v>1</v>
      </c>
      <c r="K29" s="5">
        <f>'2008'!K29</f>
        <v>13</v>
      </c>
      <c r="L29" s="5">
        <f>'2008'!L29</f>
        <v>0</v>
      </c>
      <c r="M29" s="5">
        <f>'2008'!M29</f>
        <v>0</v>
      </c>
      <c r="N29" s="5">
        <f>'2008'!N29</f>
        <v>87</v>
      </c>
      <c r="O29" s="5">
        <f>'2008'!O29</f>
        <v>0</v>
      </c>
      <c r="P29" s="5">
        <f>'2008'!P29</f>
        <v>0</v>
      </c>
      <c r="Q29" s="5">
        <f>'2008'!Q29</f>
        <v>0</v>
      </c>
      <c r="R29" s="5">
        <f>'2008'!R29</f>
        <v>0</v>
      </c>
      <c r="S29" s="5">
        <f>'2008'!S29</f>
        <v>1</v>
      </c>
      <c r="T29" s="5">
        <f>'2008'!T29</f>
        <v>0</v>
      </c>
      <c r="U29" s="5">
        <f>'2008'!U29</f>
        <v>20</v>
      </c>
      <c r="V29" s="5">
        <f>'2008'!V29</f>
        <v>0</v>
      </c>
      <c r="W29" s="5">
        <f>'2008'!W29</f>
        <v>16</v>
      </c>
      <c r="X29" s="5">
        <f>'2008'!X29</f>
        <v>18</v>
      </c>
      <c r="Y29" s="5">
        <f>'2008'!Y29</f>
        <v>0</v>
      </c>
      <c r="Z29" s="5">
        <f>'2008'!Z29</f>
        <v>7</v>
      </c>
      <c r="AA29" s="5">
        <f>'2008'!AA29</f>
        <v>15</v>
      </c>
      <c r="AB29" s="5">
        <f>'2008'!AB29</f>
        <v>0</v>
      </c>
      <c r="AC29" s="5">
        <f>'2008'!AC29</f>
        <v>0</v>
      </c>
      <c r="AD29" s="5">
        <f>'2008'!AD29</f>
        <v>0</v>
      </c>
      <c r="AE29" s="5">
        <f>'2008'!AE29</f>
        <v>0</v>
      </c>
      <c r="AF29" s="5">
        <f>'2008'!AF29</f>
        <v>2</v>
      </c>
      <c r="AG29" s="5">
        <f>'2008'!AG29</f>
        <v>5</v>
      </c>
      <c r="AH29" s="5">
        <f>'2008'!AH29</f>
        <v>9</v>
      </c>
      <c r="AI29" s="5">
        <f>'2008'!AI29</f>
        <v>0</v>
      </c>
      <c r="AJ29" s="5">
        <f>'2008'!AJ29</f>
        <v>24</v>
      </c>
      <c r="AK29" s="5">
        <f>'2008'!AK29</f>
        <v>0</v>
      </c>
      <c r="AL29" s="10">
        <f>'2007'!P29</f>
        <v>0</v>
      </c>
      <c r="AM29" s="10">
        <f>'2007'!Q29</f>
        <v>0</v>
      </c>
      <c r="AN29" s="10">
        <f>'2007'!S29</f>
        <v>0</v>
      </c>
      <c r="AO29" s="10">
        <f>'2007'!T29</f>
        <v>0</v>
      </c>
      <c r="AP29" s="10">
        <f>'2006'!N29</f>
        <v>1</v>
      </c>
      <c r="AQ29" s="10">
        <f>'2006'!P29</f>
        <v>5</v>
      </c>
      <c r="AR29" s="10">
        <f>'2006'!R29</f>
        <v>1</v>
      </c>
      <c r="AS29" s="10">
        <f>'2006'!T29</f>
        <v>0</v>
      </c>
      <c r="AT29" s="10">
        <f>'2006'!Y29</f>
        <v>0</v>
      </c>
      <c r="AU29" s="10">
        <f>'2006'!Z29</f>
        <v>0</v>
      </c>
      <c r="AV29" s="10">
        <f>'2004'!W33</f>
        <v>12</v>
      </c>
      <c r="AW29" s="1">
        <f t="shared" si="0"/>
        <v>4</v>
      </c>
    </row>
    <row r="30" spans="2:49">
      <c r="B30" s="1" t="s">
        <v>74</v>
      </c>
      <c r="D30" s="1" t="s">
        <v>75</v>
      </c>
      <c r="E30" s="9">
        <v>26</v>
      </c>
      <c r="F30" s="10">
        <f t="shared" si="1"/>
        <v>31</v>
      </c>
      <c r="G30" s="5">
        <f>'2008'!G30</f>
        <v>0</v>
      </c>
      <c r="H30" s="5">
        <f>'2008'!H30</f>
        <v>0</v>
      </c>
      <c r="I30" s="5">
        <f>'2008'!I30</f>
        <v>0</v>
      </c>
      <c r="J30" s="5">
        <f>'2008'!J30</f>
        <v>1</v>
      </c>
      <c r="K30" s="5">
        <f>'2008'!K30</f>
        <v>3</v>
      </c>
      <c r="L30" s="5">
        <f>'2008'!L30</f>
        <v>0</v>
      </c>
      <c r="M30" s="5">
        <f>'2008'!M30</f>
        <v>0</v>
      </c>
      <c r="N30" s="5">
        <f>'2008'!N30</f>
        <v>7</v>
      </c>
      <c r="O30" s="5">
        <f>'2008'!O30</f>
        <v>0</v>
      </c>
      <c r="P30" s="5">
        <f>'2008'!P30</f>
        <v>0</v>
      </c>
      <c r="Q30" s="5">
        <f>'2008'!Q30</f>
        <v>0</v>
      </c>
      <c r="R30" s="5">
        <f>'2008'!R30</f>
        <v>0</v>
      </c>
      <c r="S30" s="5">
        <f>'2008'!S30</f>
        <v>0</v>
      </c>
      <c r="T30" s="5">
        <f>'2008'!T30</f>
        <v>0</v>
      </c>
      <c r="U30" s="5">
        <f>'2008'!U30</f>
        <v>8</v>
      </c>
      <c r="V30" s="5">
        <f>'2008'!V30</f>
        <v>0</v>
      </c>
      <c r="W30" s="5">
        <f>'2008'!W30</f>
        <v>1</v>
      </c>
      <c r="X30" s="5">
        <f>'2008'!X30</f>
        <v>1</v>
      </c>
      <c r="Y30" s="5">
        <f>'2008'!Y30</f>
        <v>0</v>
      </c>
      <c r="Z30" s="5">
        <f>'2008'!Z30</f>
        <v>0</v>
      </c>
      <c r="AA30" s="5">
        <f>'2008'!AA30</f>
        <v>1</v>
      </c>
      <c r="AB30" s="5">
        <f>'2008'!AB30</f>
        <v>0</v>
      </c>
      <c r="AC30" s="5">
        <f>'2008'!AC30</f>
        <v>0</v>
      </c>
      <c r="AD30" s="5">
        <f>'2008'!AD30</f>
        <v>0</v>
      </c>
      <c r="AE30" s="5">
        <f>'2008'!AE30</f>
        <v>0</v>
      </c>
      <c r="AF30" s="5">
        <f>'2008'!AF30</f>
        <v>0</v>
      </c>
      <c r="AG30" s="5">
        <f>'2008'!AG30</f>
        <v>0</v>
      </c>
      <c r="AH30" s="5">
        <f>'2008'!AH30</f>
        <v>0</v>
      </c>
      <c r="AI30" s="5">
        <f>'2008'!AI30</f>
        <v>0</v>
      </c>
      <c r="AJ30" s="5">
        <f>'2008'!AJ30</f>
        <v>2</v>
      </c>
      <c r="AK30" s="5">
        <f>'2008'!AK30</f>
        <v>0</v>
      </c>
      <c r="AL30" s="10">
        <f>'2007'!P30</f>
        <v>0</v>
      </c>
      <c r="AM30" s="10">
        <f>'2007'!Q30</f>
        <v>0</v>
      </c>
      <c r="AN30" s="10">
        <f>'2007'!S30</f>
        <v>0</v>
      </c>
      <c r="AO30" s="10">
        <f>'2007'!T30</f>
        <v>0</v>
      </c>
      <c r="AP30" s="10">
        <f>'2006'!N30</f>
        <v>1</v>
      </c>
      <c r="AQ30" s="10">
        <f>'2006'!P30</f>
        <v>4</v>
      </c>
      <c r="AR30" s="10">
        <f>'2006'!R30</f>
        <v>0</v>
      </c>
      <c r="AS30" s="10">
        <f>'2006'!T30</f>
        <v>0</v>
      </c>
      <c r="AT30" s="10">
        <f>'2006'!Y30</f>
        <v>0</v>
      </c>
      <c r="AU30" s="10">
        <f>'2006'!Z30</f>
        <v>0</v>
      </c>
      <c r="AV30" s="10">
        <f>'2004'!W34</f>
        <v>2</v>
      </c>
      <c r="AW30" s="1">
        <f t="shared" si="0"/>
        <v>3</v>
      </c>
    </row>
    <row r="31" spans="2:49">
      <c r="B31" s="1" t="s">
        <v>76</v>
      </c>
      <c r="C31" s="1" t="s">
        <v>77</v>
      </c>
      <c r="E31" s="9">
        <v>27</v>
      </c>
      <c r="F31" s="254"/>
      <c r="G31" s="253" t="str">
        <f>'2008'!G31</f>
        <v>Office National de Signalisation Maritime (ONSM)</v>
      </c>
      <c r="H31" s="5" t="str">
        <f>'2008'!H31</f>
        <v>Servicio de Hidrografia Naval</v>
      </c>
      <c r="I31" s="5">
        <f>'2008'!I31</f>
        <v>0</v>
      </c>
      <c r="J31" s="5" t="str">
        <f>'2008'!J31</f>
        <v>Australian Maritime Safety Authority</v>
      </c>
      <c r="K31" s="5" t="str">
        <f>'2008'!K31</f>
        <v>Canadian Coast Guard</v>
      </c>
      <c r="L31" s="5">
        <f>'2008'!L31</f>
        <v>0</v>
      </c>
      <c r="M31" s="5">
        <f>'2008'!M31</f>
        <v>0</v>
      </c>
      <c r="N31" s="5" t="str">
        <f>'2008'!N31</f>
        <v>Maritime Safety Administration of the People's Republic of China</v>
      </c>
      <c r="O31" s="5">
        <f>'2008'!O31</f>
        <v>0</v>
      </c>
      <c r="P31" s="5" t="str">
        <f>'2008'!P31</f>
        <v>Plovput d.o.o. Split</v>
      </c>
      <c r="Q31" s="5">
        <f>'2008'!Q31</f>
        <v>0</v>
      </c>
      <c r="R31" s="5" t="str">
        <f>'2008'!R31</f>
        <v>Cyprus Pport  Authorities</v>
      </c>
      <c r="S31" s="5" t="str">
        <f>'2008'!S31</f>
        <v>Danish Maritime Safety Administration</v>
      </c>
      <c r="T31" s="5" t="str">
        <f>'2008'!T31</f>
        <v>INOCAR</v>
      </c>
      <c r="U31" s="5" t="str">
        <f>'2008'!U31</f>
        <v>Trinity House</v>
      </c>
      <c r="V31" s="5">
        <f>'2008'!V31</f>
        <v>0</v>
      </c>
      <c r="W31" s="5" t="str">
        <f>'2008'!W31</f>
        <v>Finnish Maritime Administration</v>
      </c>
      <c r="X31" s="5" t="str">
        <f>'2008'!X31</f>
        <v>Waterways and Shipping Administration, Germany, coastal Directorates, N; NW</v>
      </c>
      <c r="Y31" s="5" t="str">
        <f>'2008'!Y31</f>
        <v>DIRECTORATE GENERAL OF LIGHTHOUSES &amp; LIGHTSHIPS, INDIA</v>
      </c>
      <c r="Z31" s="5" t="str">
        <f>'2008'!Z31</f>
        <v>Japan Coast Guard</v>
      </c>
      <c r="AA31" s="5" t="str">
        <f>'2008'!AA31</f>
        <v>Ministry of Land, Transport and Maritime Affairs</v>
      </c>
      <c r="AB31" s="5" t="str">
        <f>'2008'!AB31</f>
        <v>Norwegian Coastal Administration</v>
      </c>
      <c r="AC31" s="5" t="str">
        <f>'2008'!AC31</f>
        <v>Direcção deFaróis</v>
      </c>
      <c r="AD31" s="5">
        <f>'2008'!AD31</f>
        <v>0</v>
      </c>
      <c r="AE31" s="5" t="str">
        <f>'2008'!AE31</f>
        <v>MHD</v>
      </c>
      <c r="AF31" s="5" t="str">
        <f>'2008'!AF31</f>
        <v>Northern Lighthouse Board</v>
      </c>
      <c r="AG31" s="5" t="str">
        <f>'2008'!AG31</f>
        <v>Transnet National Ports Authority</v>
      </c>
      <c r="AH31" s="5" t="str">
        <f>'2008'!AH31</f>
        <v>Swedish Maritime Administration</v>
      </c>
      <c r="AI31" s="5" t="str">
        <f>'2008'!AI31</f>
        <v>Private organizations</v>
      </c>
      <c r="AJ31" s="5" t="str">
        <f>'2008'!AJ31</f>
        <v>US Coast Guard</v>
      </c>
      <c r="AK31" s="5" t="str">
        <f>'2008'!AK31</f>
        <v>Private</v>
      </c>
      <c r="AL31" s="27">
        <f>'2007'!P31</f>
        <v>0</v>
      </c>
      <c r="AM31" s="27">
        <f>'2007'!Q31</f>
        <v>0</v>
      </c>
      <c r="AN31" s="27">
        <f>'2007'!S31</f>
        <v>0</v>
      </c>
      <c r="AO31" s="27">
        <f>'2007'!T31</f>
        <v>0</v>
      </c>
      <c r="AP31" s="27" t="str">
        <f>'2006'!N31</f>
        <v>Estonian Maritime Administration</v>
      </c>
      <c r="AQ31" s="27">
        <f>'2006'!P31</f>
        <v>0</v>
      </c>
      <c r="AR31" s="27" t="str">
        <f>'2006'!R31</f>
        <v>Aids to Navigation and Mooring Unit, Marine Department</v>
      </c>
      <c r="AS31" s="27" t="str">
        <f>'2006'!T31</f>
        <v>INAHINA</v>
      </c>
      <c r="AT31" s="27" t="str">
        <f>'2006'!Y31</f>
        <v>Capitanerie du PAD</v>
      </c>
      <c r="AU31" s="27" t="str">
        <f>'2006'!Z31</f>
        <v>Sierra Leone Maritime Administration</v>
      </c>
      <c r="AV31" s="27">
        <f>'2004'!W35</f>
        <v>0</v>
      </c>
      <c r="AW31" s="1">
        <f t="shared" si="0"/>
        <v>0</v>
      </c>
    </row>
    <row r="32" spans="2:49">
      <c r="C32" s="1" t="s">
        <v>84</v>
      </c>
      <c r="E32" s="9">
        <v>28</v>
      </c>
      <c r="F32" s="254"/>
      <c r="G32" s="5" t="str">
        <f>'2008'!G32</f>
        <v>National</v>
      </c>
      <c r="H32" s="5" t="str">
        <f>'2008'!H32</f>
        <v>National</v>
      </c>
      <c r="I32" s="5">
        <f>'2008'!I32</f>
        <v>0</v>
      </c>
      <c r="J32" s="5" t="str">
        <f>'2008'!J32</f>
        <v>National</v>
      </c>
      <c r="K32" s="5" t="str">
        <f>'2008'!K32</f>
        <v>National</v>
      </c>
      <c r="L32" s="5" t="str">
        <f>'2008'!L32</f>
        <v>Other</v>
      </c>
      <c r="M32" s="5" t="str">
        <f>'2008'!M32</f>
        <v>National</v>
      </c>
      <c r="N32" s="5" t="str">
        <f>'2008'!N32</f>
        <v>National</v>
      </c>
      <c r="O32" s="5">
        <f>'2008'!O32</f>
        <v>0</v>
      </c>
      <c r="P32" s="5" t="str">
        <f>'2008'!P32</f>
        <v>National</v>
      </c>
      <c r="Q32" s="5" t="str">
        <f>'2008'!Q32</f>
        <v>National</v>
      </c>
      <c r="R32" s="5" t="str">
        <f>'2008'!R32</f>
        <v>Port</v>
      </c>
      <c r="S32" s="5" t="str">
        <f>'2008'!S32</f>
        <v>National</v>
      </c>
      <c r="T32" s="5" t="str">
        <f>'2008'!T32</f>
        <v>National</v>
      </c>
      <c r="U32" s="5" t="str">
        <f>'2008'!U32</f>
        <v>National</v>
      </c>
      <c r="V32" s="5">
        <f>'2008'!V32</f>
        <v>0</v>
      </c>
      <c r="W32" s="5" t="str">
        <f>'2008'!W32</f>
        <v>National</v>
      </c>
      <c r="X32" s="5" t="str">
        <f>'2008'!X32</f>
        <v>National</v>
      </c>
      <c r="Y32" s="5" t="str">
        <f>'2008'!Y32</f>
        <v>National</v>
      </c>
      <c r="Z32" s="5" t="str">
        <f>'2008'!Z32</f>
        <v>National</v>
      </c>
      <c r="AA32" s="5" t="str">
        <f>'2008'!AA32</f>
        <v>National</v>
      </c>
      <c r="AB32" s="5" t="str">
        <f>'2008'!AB32</f>
        <v>National</v>
      </c>
      <c r="AC32" s="5" t="str">
        <f>'2008'!AC32</f>
        <v>National</v>
      </c>
      <c r="AD32" s="5">
        <f>'2008'!AD32</f>
        <v>0</v>
      </c>
      <c r="AE32" s="5" t="str">
        <f>'2008'!AE32</f>
        <v>NATIONAL</v>
      </c>
      <c r="AF32" s="5" t="str">
        <f>'2008'!AF32</f>
        <v>National</v>
      </c>
      <c r="AG32" s="5" t="str">
        <f>'2008'!AG32</f>
        <v>National</v>
      </c>
      <c r="AH32" s="5" t="str">
        <f>'2008'!AH32</f>
        <v>National</v>
      </c>
      <c r="AI32" s="5" t="str">
        <f>'2008'!AI32</f>
        <v>Private</v>
      </c>
      <c r="AJ32" s="5" t="str">
        <f>'2008'!AJ32</f>
        <v>National</v>
      </c>
      <c r="AK32" s="5" t="str">
        <f>'2008'!AK32</f>
        <v>Private</v>
      </c>
      <c r="AL32" s="27" t="str">
        <f>'2007'!P32</f>
        <v>National</v>
      </c>
      <c r="AM32" s="27" t="str">
        <f>'2007'!Q32</f>
        <v>National</v>
      </c>
      <c r="AN32" s="27" t="str">
        <f>'2007'!S32</f>
        <v>NACIONAL</v>
      </c>
      <c r="AO32" s="27" t="str">
        <f>'2007'!T32</f>
        <v>Other</v>
      </c>
      <c r="AP32" s="27" t="str">
        <f>'2006'!N32</f>
        <v>National</v>
      </c>
      <c r="AQ32" s="27" t="str">
        <f>'2006'!P32</f>
        <v>National</v>
      </c>
      <c r="AR32" s="27" t="str">
        <f>'2006'!R32</f>
        <v>Regional</v>
      </c>
      <c r="AS32" s="27" t="str">
        <f>'2006'!T32</f>
        <v>NACIONAL</v>
      </c>
      <c r="AT32" s="27" t="str">
        <f>'2006'!Y32</f>
        <v>national</v>
      </c>
      <c r="AU32" s="27">
        <f>'2006'!Z32</f>
        <v>0</v>
      </c>
      <c r="AV32" s="27" t="str">
        <f>'2004'!W36</f>
        <v>National</v>
      </c>
      <c r="AW32" s="1">
        <f t="shared" si="0"/>
        <v>0</v>
      </c>
    </row>
    <row r="33" spans="2:49">
      <c r="C33" s="1" t="s">
        <v>89</v>
      </c>
      <c r="E33" s="9">
        <v>29</v>
      </c>
      <c r="F33" s="254"/>
      <c r="G33" s="5" t="str">
        <f>'2008'!G33</f>
        <v>Civilian</v>
      </c>
      <c r="H33" s="5" t="str">
        <f>'2008'!H33</f>
        <v>civilian</v>
      </c>
      <c r="I33" s="5">
        <f>'2008'!I33</f>
        <v>0</v>
      </c>
      <c r="J33" s="5" t="str">
        <f>'2008'!J33</f>
        <v>Civilian</v>
      </c>
      <c r="K33" s="5" t="str">
        <f>'2008'!K33</f>
        <v>civilian</v>
      </c>
      <c r="L33" s="5" t="str">
        <f>'2008'!L33</f>
        <v>civilian</v>
      </c>
      <c r="M33" s="5" t="str">
        <f>'2008'!M33</f>
        <v>military</v>
      </c>
      <c r="N33" s="5" t="str">
        <f>'2008'!N33</f>
        <v>civilian</v>
      </c>
      <c r="O33" s="5">
        <f>'2008'!O33</f>
        <v>0</v>
      </c>
      <c r="P33" s="5" t="str">
        <f>'2008'!P33</f>
        <v>civilian</v>
      </c>
      <c r="Q33" s="5" t="str">
        <f>'2008'!Q33</f>
        <v>military</v>
      </c>
      <c r="R33" s="5" t="str">
        <f>'2008'!R33</f>
        <v>other</v>
      </c>
      <c r="S33" s="5" t="str">
        <f>'2008'!S33</f>
        <v>civilian</v>
      </c>
      <c r="T33" s="5" t="str">
        <f>'2008'!T33</f>
        <v>military</v>
      </c>
      <c r="U33" s="5" t="str">
        <f>'2008'!U33</f>
        <v>other</v>
      </c>
      <c r="V33" s="5">
        <f>'2008'!V33</f>
        <v>0</v>
      </c>
      <c r="W33" s="5" t="str">
        <f>'2008'!W33</f>
        <v>military</v>
      </c>
      <c r="X33" s="5" t="str">
        <f>'2008'!X33</f>
        <v>civilian</v>
      </c>
      <c r="Y33" s="5" t="str">
        <f>'2008'!Y33</f>
        <v>civilian</v>
      </c>
      <c r="Z33" s="5" t="str">
        <f>'2008'!Z33</f>
        <v>civilian</v>
      </c>
      <c r="AA33" s="5" t="str">
        <f>'2008'!AA33</f>
        <v>civilian</v>
      </c>
      <c r="AB33" s="5" t="str">
        <f>'2008'!AB33</f>
        <v>civilian</v>
      </c>
      <c r="AC33" s="5" t="str">
        <f>'2008'!AC33</f>
        <v>Military</v>
      </c>
      <c r="AD33" s="5">
        <f>'2008'!AD33</f>
        <v>0</v>
      </c>
      <c r="AE33" s="5" t="str">
        <f>'2008'!AE33</f>
        <v>MILITARY</v>
      </c>
      <c r="AF33" s="5" t="str">
        <f>'2008'!AF33</f>
        <v>civilian</v>
      </c>
      <c r="AG33" s="5" t="str">
        <f>'2008'!AG33</f>
        <v>civilian</v>
      </c>
      <c r="AH33" s="5" t="str">
        <f>'2008'!AH33</f>
        <v>civilian</v>
      </c>
      <c r="AI33" s="5" t="str">
        <f>'2008'!AI33</f>
        <v>other</v>
      </c>
      <c r="AJ33" s="5" t="str">
        <f>'2008'!AJ33</f>
        <v>military</v>
      </c>
      <c r="AK33" s="5" t="str">
        <f>'2008'!AK33</f>
        <v>other</v>
      </c>
      <c r="AL33" s="27" t="str">
        <f>'2007'!P33</f>
        <v>civilian</v>
      </c>
      <c r="AM33" s="27" t="str">
        <f>'2007'!Q33</f>
        <v>civilian</v>
      </c>
      <c r="AN33" s="27" t="str">
        <f>'2007'!S33</f>
        <v>civilian</v>
      </c>
      <c r="AO33" s="27" t="str">
        <f>'2007'!T33</f>
        <v>civilian</v>
      </c>
      <c r="AP33" s="27" t="str">
        <f>'2006'!N33</f>
        <v>civilian</v>
      </c>
      <c r="AQ33" s="27" t="str">
        <f>'2006'!P33</f>
        <v>Civil</v>
      </c>
      <c r="AR33" s="27" t="str">
        <f>'2006'!R33</f>
        <v>civilian</v>
      </c>
      <c r="AS33" s="27" t="str">
        <f>'2006'!T33</f>
        <v>CIVIL</v>
      </c>
      <c r="AT33" s="27" t="str">
        <f>'2006'!Y33</f>
        <v>civil</v>
      </c>
      <c r="AU33" s="27">
        <f>'2006'!Z33</f>
        <v>0</v>
      </c>
      <c r="AV33" s="27" t="str">
        <f>'2004'!W37</f>
        <v>Сivilian</v>
      </c>
      <c r="AW33" s="1">
        <f t="shared" si="0"/>
        <v>0</v>
      </c>
    </row>
    <row r="34" spans="2:49">
      <c r="B34" s="11"/>
      <c r="C34" s="1" t="s">
        <v>94</v>
      </c>
      <c r="D34" s="1" t="s">
        <v>95</v>
      </c>
      <c r="E34" s="9">
        <v>30</v>
      </c>
      <c r="F34" s="10">
        <f>COUNTIF(G34:AK34,"=y")+SUM(AL34:AU34)</f>
        <v>12</v>
      </c>
      <c r="G34" s="5" t="str">
        <f>'2008'!G34</f>
        <v>n</v>
      </c>
      <c r="H34" s="5" t="str">
        <f>'2008'!H34</f>
        <v>n</v>
      </c>
      <c r="I34" s="5">
        <f>'2008'!I34</f>
        <v>0</v>
      </c>
      <c r="J34" s="5" t="str">
        <f>'2008'!J34</f>
        <v>y</v>
      </c>
      <c r="K34" s="5" t="str">
        <f>'2008'!K34</f>
        <v>n</v>
      </c>
      <c r="L34" s="5" t="str">
        <f>'2008'!L34</f>
        <v>n</v>
      </c>
      <c r="M34" s="5">
        <f>'2008'!M34</f>
        <v>0</v>
      </c>
      <c r="N34" s="5" t="str">
        <f>'2008'!N34</f>
        <v>n</v>
      </c>
      <c r="O34" s="5">
        <f>'2008'!O34</f>
        <v>0</v>
      </c>
      <c r="P34" s="5" t="str">
        <f>'2008'!P34</f>
        <v>N</v>
      </c>
      <c r="Q34" s="5">
        <f>'2008'!Q34</f>
        <v>0</v>
      </c>
      <c r="R34" s="5" t="str">
        <f>'2008'!R34</f>
        <v>Y</v>
      </c>
      <c r="S34" s="5" t="str">
        <f>'2008'!S34</f>
        <v>Y</v>
      </c>
      <c r="T34" s="5" t="str">
        <f>'2008'!T34</f>
        <v>n</v>
      </c>
      <c r="U34" s="5" t="str">
        <f>'2008'!U34</f>
        <v>Y</v>
      </c>
      <c r="V34" s="5">
        <f>'2008'!V34</f>
        <v>0</v>
      </c>
      <c r="W34" s="5" t="str">
        <f>'2008'!W34</f>
        <v>n</v>
      </c>
      <c r="X34" s="5" t="str">
        <f>'2008'!X34</f>
        <v>Y</v>
      </c>
      <c r="Y34" s="5" t="str">
        <f>'2008'!Y34</f>
        <v>N</v>
      </c>
      <c r="Z34" s="5" t="str">
        <f>'2008'!Z34</f>
        <v>N</v>
      </c>
      <c r="AA34" s="5" t="str">
        <f>'2008'!AA34</f>
        <v>Y</v>
      </c>
      <c r="AB34" s="5" t="str">
        <f>'2008'!AB34</f>
        <v>Y</v>
      </c>
      <c r="AC34" s="5" t="str">
        <f>'2008'!AC34</f>
        <v>n</v>
      </c>
      <c r="AD34" s="5">
        <f>'2008'!AD34</f>
        <v>0</v>
      </c>
      <c r="AE34" s="5" t="str">
        <f>'2008'!AE34</f>
        <v>N</v>
      </c>
      <c r="AF34" s="5" t="str">
        <f>'2008'!AF34</f>
        <v>N</v>
      </c>
      <c r="AG34" s="5" t="str">
        <f>'2008'!AG34</f>
        <v>y</v>
      </c>
      <c r="AH34" s="5" t="str">
        <f>'2008'!AH34</f>
        <v>Y</v>
      </c>
      <c r="AI34" s="5" t="str">
        <f>'2008'!AI34</f>
        <v>n</v>
      </c>
      <c r="AJ34" s="5" t="str">
        <f>'2008'!AJ34</f>
        <v>Y</v>
      </c>
      <c r="AK34" s="5" t="str">
        <f>'2008'!AK34</f>
        <v>N</v>
      </c>
      <c r="AL34" s="29">
        <f>'2007'!P34</f>
        <v>0</v>
      </c>
      <c r="AM34" s="29">
        <f>'2007'!Q34</f>
        <v>0</v>
      </c>
      <c r="AN34" s="29">
        <f>'2007'!S34</f>
        <v>0</v>
      </c>
      <c r="AO34" s="29">
        <f>'2007'!T34</f>
        <v>0</v>
      </c>
      <c r="AP34" s="29">
        <f>'2006'!N34</f>
        <v>0</v>
      </c>
      <c r="AQ34" s="29">
        <f>'2006'!P34</f>
        <v>0</v>
      </c>
      <c r="AR34" s="29">
        <f>'2006'!R34</f>
        <v>1</v>
      </c>
      <c r="AS34" s="29">
        <f>'2006'!T34</f>
        <v>1</v>
      </c>
      <c r="AT34" s="29">
        <f>'2006'!Y34</f>
        <v>0</v>
      </c>
      <c r="AU34" s="29">
        <f>'2006'!Z34</f>
        <v>0</v>
      </c>
      <c r="AV34" s="29">
        <v>0</v>
      </c>
      <c r="AW34" s="1">
        <f t="shared" si="0"/>
        <v>2</v>
      </c>
    </row>
    <row r="35" spans="2:49">
      <c r="B35" s="11"/>
      <c r="D35" s="1" t="s">
        <v>96</v>
      </c>
      <c r="E35" s="9">
        <v>31</v>
      </c>
      <c r="F35" s="10">
        <f t="shared" ref="F35:F38" si="2">COUNTIF(G35:AK35,"=y")+SUM(AL35:AU35)</f>
        <v>17</v>
      </c>
      <c r="G35" s="5" t="str">
        <f>'2008'!G35</f>
        <v>n</v>
      </c>
      <c r="H35" s="5" t="str">
        <f>'2008'!H35</f>
        <v>y</v>
      </c>
      <c r="I35" s="5">
        <f>'2008'!I35</f>
        <v>0</v>
      </c>
      <c r="J35" s="5" t="str">
        <f>'2008'!J35</f>
        <v>n</v>
      </c>
      <c r="K35" s="5" t="str">
        <f>'2008'!K35</f>
        <v>n</v>
      </c>
      <c r="L35" s="5" t="str">
        <f>'2008'!L35</f>
        <v>n</v>
      </c>
      <c r="M35" s="5">
        <f>'2008'!M35</f>
        <v>0</v>
      </c>
      <c r="N35" s="5" t="str">
        <f>'2008'!N35</f>
        <v>y</v>
      </c>
      <c r="O35" s="5">
        <f>'2008'!O35</f>
        <v>0</v>
      </c>
      <c r="P35" s="5" t="str">
        <f>'2008'!P35</f>
        <v>N</v>
      </c>
      <c r="Q35" s="5" t="str">
        <f>'2008'!Q35</f>
        <v>y</v>
      </c>
      <c r="R35" s="5" t="str">
        <f>'2008'!R35</f>
        <v>N</v>
      </c>
      <c r="S35" s="5" t="str">
        <f>'2008'!S35</f>
        <v>Y</v>
      </c>
      <c r="T35" s="5" t="str">
        <f>'2008'!T35</f>
        <v>y</v>
      </c>
      <c r="U35" s="5" t="str">
        <f>'2008'!U35</f>
        <v>Y</v>
      </c>
      <c r="V35" s="5">
        <f>'2008'!V35</f>
        <v>0</v>
      </c>
      <c r="W35" s="5" t="str">
        <f>'2008'!W35</f>
        <v>y</v>
      </c>
      <c r="X35" s="5" t="str">
        <f>'2008'!X35</f>
        <v>Y</v>
      </c>
      <c r="Y35" s="5" t="str">
        <f>'2008'!Y35</f>
        <v>N</v>
      </c>
      <c r="Z35" s="5" t="str">
        <f>'2008'!Z35</f>
        <v>Y</v>
      </c>
      <c r="AA35" s="5" t="str">
        <f>'2008'!AA35</f>
        <v>Y</v>
      </c>
      <c r="AB35" s="5" t="str">
        <f>'2008'!AB35</f>
        <v>N</v>
      </c>
      <c r="AC35" s="5" t="str">
        <f>'2008'!AC35</f>
        <v>n</v>
      </c>
      <c r="AD35" s="5">
        <f>'2008'!AD35</f>
        <v>0</v>
      </c>
      <c r="AE35" s="5" t="str">
        <f>'2008'!AE35</f>
        <v>Y</v>
      </c>
      <c r="AF35" s="5" t="str">
        <f>'2008'!AF35</f>
        <v>N</v>
      </c>
      <c r="AG35" s="5" t="str">
        <f>'2008'!AG35</f>
        <v>N</v>
      </c>
      <c r="AH35" s="5" t="str">
        <f>'2008'!AH35</f>
        <v>Y</v>
      </c>
      <c r="AI35" s="5" t="str">
        <f>'2008'!AI35</f>
        <v>n</v>
      </c>
      <c r="AJ35" s="5" t="str">
        <f>'2008'!AJ35</f>
        <v>N</v>
      </c>
      <c r="AK35" s="5" t="str">
        <f>'2008'!AK35</f>
        <v>N</v>
      </c>
      <c r="AL35" s="29">
        <f>'2007'!P35</f>
        <v>0</v>
      </c>
      <c r="AM35" s="29">
        <f>'2007'!Q35</f>
        <v>1</v>
      </c>
      <c r="AN35" s="29">
        <f>'2007'!S35</f>
        <v>0</v>
      </c>
      <c r="AO35" s="29">
        <f>'2007'!T35</f>
        <v>0</v>
      </c>
      <c r="AP35" s="29">
        <f>'2006'!N35</f>
        <v>1</v>
      </c>
      <c r="AQ35" s="29">
        <f>'2006'!P35</f>
        <v>0</v>
      </c>
      <c r="AR35" s="29">
        <f>'2006'!R35</f>
        <v>1</v>
      </c>
      <c r="AS35" s="29">
        <f>'2006'!T35</f>
        <v>1</v>
      </c>
      <c r="AT35" s="29">
        <f>'2006'!Y35</f>
        <v>1</v>
      </c>
      <c r="AU35" s="29">
        <f>'2006'!Z35</f>
        <v>0</v>
      </c>
      <c r="AV35" s="29">
        <v>1</v>
      </c>
      <c r="AW35" s="1">
        <f t="shared" si="0"/>
        <v>6</v>
      </c>
    </row>
    <row r="36" spans="2:49">
      <c r="B36" s="11"/>
      <c r="D36" s="1" t="s">
        <v>97</v>
      </c>
      <c r="E36" s="9">
        <v>32</v>
      </c>
      <c r="F36" s="10">
        <f t="shared" si="2"/>
        <v>3</v>
      </c>
      <c r="G36" s="5" t="str">
        <f>'2008'!G36</f>
        <v>n</v>
      </c>
      <c r="H36" s="5" t="str">
        <f>'2008'!H36</f>
        <v>n</v>
      </c>
      <c r="I36" s="5">
        <f>'2008'!I36</f>
        <v>0</v>
      </c>
      <c r="J36" s="5" t="str">
        <f>'2008'!J36</f>
        <v>n</v>
      </c>
      <c r="K36" s="5" t="str">
        <f>'2008'!K36</f>
        <v>n</v>
      </c>
      <c r="L36" s="5" t="str">
        <f>'2008'!L36</f>
        <v>n</v>
      </c>
      <c r="M36" s="5">
        <f>'2008'!M36</f>
        <v>0</v>
      </c>
      <c r="N36" s="5" t="str">
        <f>'2008'!N36</f>
        <v>y</v>
      </c>
      <c r="O36" s="5">
        <f>'2008'!O36</f>
        <v>0</v>
      </c>
      <c r="P36" s="5" t="str">
        <f>'2008'!P36</f>
        <v>N</v>
      </c>
      <c r="Q36" s="5">
        <f>'2008'!Q36</f>
        <v>0</v>
      </c>
      <c r="R36" s="5" t="str">
        <f>'2008'!R36</f>
        <v>N</v>
      </c>
      <c r="S36" s="5" t="str">
        <f>'2008'!S36</f>
        <v>N</v>
      </c>
      <c r="T36" s="5" t="str">
        <f>'2008'!T36</f>
        <v>n</v>
      </c>
      <c r="U36" s="5" t="str">
        <f>'2008'!U36</f>
        <v>N</v>
      </c>
      <c r="V36" s="5">
        <f>'2008'!V36</f>
        <v>0</v>
      </c>
      <c r="W36" s="5" t="str">
        <f>'2008'!W36</f>
        <v>n</v>
      </c>
      <c r="X36" s="5" t="str">
        <f>'2008'!X36</f>
        <v>Y</v>
      </c>
      <c r="Y36" s="5" t="str">
        <f>'2008'!Y36</f>
        <v>N</v>
      </c>
      <c r="Z36" s="5" t="str">
        <f>'2008'!Z36</f>
        <v>N</v>
      </c>
      <c r="AA36" s="5" t="str">
        <f>'2008'!AA36</f>
        <v>N</v>
      </c>
      <c r="AB36" s="5" t="str">
        <f>'2008'!AB36</f>
        <v>N</v>
      </c>
      <c r="AC36" s="5" t="str">
        <f>'2008'!AC36</f>
        <v>n</v>
      </c>
      <c r="AD36" s="5">
        <f>'2008'!AD36</f>
        <v>0</v>
      </c>
      <c r="AE36" s="5" t="str">
        <f>'2008'!AE36</f>
        <v>N</v>
      </c>
      <c r="AF36" s="5" t="str">
        <f>'2008'!AF36</f>
        <v>Y</v>
      </c>
      <c r="AG36" s="5" t="str">
        <f>'2008'!AG36</f>
        <v>N</v>
      </c>
      <c r="AH36" s="5" t="str">
        <f>'2008'!AH36</f>
        <v>n</v>
      </c>
      <c r="AI36" s="5" t="str">
        <f>'2008'!AI36</f>
        <v>n</v>
      </c>
      <c r="AJ36" s="5" t="str">
        <f>'2008'!AJ36</f>
        <v>N</v>
      </c>
      <c r="AK36" s="5" t="str">
        <f>'2008'!AK36</f>
        <v>N</v>
      </c>
      <c r="AL36" s="29">
        <f>'2007'!P36</f>
        <v>0</v>
      </c>
      <c r="AM36" s="29">
        <f>'2007'!Q36</f>
        <v>0</v>
      </c>
      <c r="AN36" s="29">
        <f>'2007'!S36</f>
        <v>0</v>
      </c>
      <c r="AO36" s="29">
        <f>'2007'!T36</f>
        <v>0</v>
      </c>
      <c r="AP36" s="29">
        <f>'2006'!N36</f>
        <v>0</v>
      </c>
      <c r="AQ36" s="29">
        <f>'2006'!P36</f>
        <v>0</v>
      </c>
      <c r="AR36" s="29">
        <f>'2006'!R36</f>
        <v>0</v>
      </c>
      <c r="AS36" s="29">
        <f>'2006'!T36</f>
        <v>0</v>
      </c>
      <c r="AT36" s="29">
        <f>'2006'!Y36</f>
        <v>0</v>
      </c>
      <c r="AU36" s="29">
        <f>'2006'!Z36</f>
        <v>0</v>
      </c>
      <c r="AV36" s="29">
        <v>0</v>
      </c>
      <c r="AW36" s="1">
        <f t="shared" si="0"/>
        <v>0</v>
      </c>
    </row>
    <row r="37" spans="2:49">
      <c r="B37" s="11"/>
      <c r="D37" s="1" t="s">
        <v>98</v>
      </c>
      <c r="E37" s="9">
        <v>33</v>
      </c>
      <c r="F37" s="10">
        <f t="shared" si="2"/>
        <v>4</v>
      </c>
      <c r="G37" s="5" t="str">
        <f>'2008'!G37</f>
        <v>n</v>
      </c>
      <c r="H37" s="5" t="str">
        <f>'2008'!H37</f>
        <v>n</v>
      </c>
      <c r="I37" s="5">
        <f>'2008'!I37</f>
        <v>0</v>
      </c>
      <c r="J37" s="5" t="str">
        <f>'2008'!J37</f>
        <v>n</v>
      </c>
      <c r="K37" s="5" t="str">
        <f>'2008'!K37</f>
        <v>n</v>
      </c>
      <c r="L37" s="5" t="str">
        <f>'2008'!L37</f>
        <v>n</v>
      </c>
      <c r="M37" s="5">
        <f>'2008'!M37</f>
        <v>0</v>
      </c>
      <c r="N37" s="5" t="str">
        <f>'2008'!N37</f>
        <v>n</v>
      </c>
      <c r="O37" s="5">
        <f>'2008'!O37</f>
        <v>0</v>
      </c>
      <c r="P37" s="5" t="str">
        <f>'2008'!P37</f>
        <v>N</v>
      </c>
      <c r="Q37" s="5">
        <f>'2008'!Q37</f>
        <v>0</v>
      </c>
      <c r="R37" s="5" t="str">
        <f>'2008'!R37</f>
        <v>N</v>
      </c>
      <c r="S37" s="5" t="str">
        <f>'2008'!S37</f>
        <v>N</v>
      </c>
      <c r="T37" s="5" t="str">
        <f>'2008'!T37</f>
        <v>n</v>
      </c>
      <c r="U37" s="5" t="str">
        <f>'2008'!U37</f>
        <v>Y</v>
      </c>
      <c r="V37" s="5">
        <f>'2008'!V37</f>
        <v>0</v>
      </c>
      <c r="W37" s="5" t="str">
        <f>'2008'!W37</f>
        <v>n</v>
      </c>
      <c r="X37" s="5" t="str">
        <f>'2008'!X37</f>
        <v>Y</v>
      </c>
      <c r="Y37" s="5" t="str">
        <f>'2008'!Y37</f>
        <v>N</v>
      </c>
      <c r="Z37" s="5" t="str">
        <f>'2008'!Z37</f>
        <v>N</v>
      </c>
      <c r="AA37" s="5" t="str">
        <f>'2008'!AA37</f>
        <v>N</v>
      </c>
      <c r="AB37" s="5" t="str">
        <f>'2008'!AB37</f>
        <v>N</v>
      </c>
      <c r="AC37" s="5" t="str">
        <f>'2008'!AC37</f>
        <v>n</v>
      </c>
      <c r="AD37" s="5">
        <f>'2008'!AD37</f>
        <v>0</v>
      </c>
      <c r="AE37" s="5" t="str">
        <f>'2008'!AE37</f>
        <v>N</v>
      </c>
      <c r="AF37" s="5" t="str">
        <f>'2008'!AF37</f>
        <v>Y</v>
      </c>
      <c r="AG37" s="5" t="str">
        <f>'2008'!AG37</f>
        <v>N</v>
      </c>
      <c r="AH37" s="5" t="str">
        <f>'2008'!AH37</f>
        <v>n</v>
      </c>
      <c r="AI37" s="5" t="str">
        <f>'2008'!AI37</f>
        <v>n</v>
      </c>
      <c r="AJ37" s="5" t="str">
        <f>'2008'!AJ37</f>
        <v>N</v>
      </c>
      <c r="AK37" s="5" t="str">
        <f>'2008'!AK37</f>
        <v>N</v>
      </c>
      <c r="AL37" s="29">
        <f>'2007'!P37</f>
        <v>0</v>
      </c>
      <c r="AM37" s="29">
        <f>'2007'!Q37</f>
        <v>0</v>
      </c>
      <c r="AN37" s="29">
        <f>'2007'!S37</f>
        <v>0</v>
      </c>
      <c r="AO37" s="29">
        <f>'2007'!T37</f>
        <v>1</v>
      </c>
      <c r="AP37" s="29">
        <f>'2006'!N37</f>
        <v>0</v>
      </c>
      <c r="AQ37" s="29">
        <f>'2006'!P37</f>
        <v>0</v>
      </c>
      <c r="AR37" s="29">
        <f>'2006'!R37</f>
        <v>0</v>
      </c>
      <c r="AS37" s="29">
        <f>'2006'!T37</f>
        <v>0</v>
      </c>
      <c r="AT37" s="29">
        <f>'2006'!Y37</f>
        <v>0</v>
      </c>
      <c r="AU37" s="29">
        <f>'2006'!Z37</f>
        <v>0</v>
      </c>
      <c r="AV37" s="29">
        <v>0</v>
      </c>
      <c r="AW37" s="1">
        <f t="shared" ref="AW37:AW68" si="3">COUNTIF(AL37:AV37,"&gt;0")</f>
        <v>1</v>
      </c>
    </row>
    <row r="38" spans="2:49">
      <c r="B38" s="11"/>
      <c r="D38" s="1" t="s">
        <v>99</v>
      </c>
      <c r="E38" s="9">
        <v>34</v>
      </c>
      <c r="F38" s="10">
        <f t="shared" si="2"/>
        <v>6</v>
      </c>
      <c r="G38" s="5" t="str">
        <f>'2008'!G38</f>
        <v>n</v>
      </c>
      <c r="H38" s="5" t="str">
        <f>'2008'!H38</f>
        <v>n</v>
      </c>
      <c r="I38" s="5">
        <f>'2008'!I38</f>
        <v>0</v>
      </c>
      <c r="J38" s="5" t="str">
        <f>'2008'!J38</f>
        <v>n</v>
      </c>
      <c r="K38" s="5" t="str">
        <f>'2008'!K38</f>
        <v>n</v>
      </c>
      <c r="L38" s="5" t="str">
        <f>'2008'!L38</f>
        <v>n</v>
      </c>
      <c r="M38" s="5">
        <f>'2008'!M38</f>
        <v>0</v>
      </c>
      <c r="N38" s="5" t="str">
        <f>'2008'!N38</f>
        <v>y</v>
      </c>
      <c r="O38" s="5">
        <f>'2008'!O38</f>
        <v>0</v>
      </c>
      <c r="P38" s="5" t="str">
        <f>'2008'!P38</f>
        <v>N</v>
      </c>
      <c r="Q38" s="5">
        <f>'2008'!Q38</f>
        <v>0</v>
      </c>
      <c r="R38" s="5" t="str">
        <f>'2008'!R38</f>
        <v>N</v>
      </c>
      <c r="S38" s="5" t="str">
        <f>'2008'!S38</f>
        <v>N</v>
      </c>
      <c r="T38" s="5" t="str">
        <f>'2008'!T38</f>
        <v>n</v>
      </c>
      <c r="U38" s="5" t="str">
        <f>'2008'!U38</f>
        <v>Y</v>
      </c>
      <c r="V38" s="5">
        <f>'2008'!V38</f>
        <v>0</v>
      </c>
      <c r="W38" s="5" t="str">
        <f>'2008'!W38</f>
        <v>y</v>
      </c>
      <c r="X38" s="5" t="str">
        <f>'2008'!X38</f>
        <v>Y</v>
      </c>
      <c r="Y38" s="5" t="str">
        <f>'2008'!Y38</f>
        <v>N</v>
      </c>
      <c r="Z38" s="5" t="str">
        <f>'2008'!Z38</f>
        <v>N</v>
      </c>
      <c r="AA38" s="5" t="str">
        <f>'2008'!AA38</f>
        <v>Y</v>
      </c>
      <c r="AB38" s="5" t="str">
        <f>'2008'!AB38</f>
        <v>Y</v>
      </c>
      <c r="AC38" s="5" t="str">
        <f>'2008'!AC38</f>
        <v>n</v>
      </c>
      <c r="AD38" s="5">
        <f>'2008'!AD38</f>
        <v>0</v>
      </c>
      <c r="AE38" s="5" t="str">
        <f>'2008'!AE38</f>
        <v>N</v>
      </c>
      <c r="AF38" s="5" t="str">
        <f>'2008'!AF38</f>
        <v>N</v>
      </c>
      <c r="AG38" s="5" t="str">
        <f>'2008'!AG38</f>
        <v>N</v>
      </c>
      <c r="AH38" s="5" t="str">
        <f>'2008'!AH38</f>
        <v>n</v>
      </c>
      <c r="AI38" s="5" t="str">
        <f>'2008'!AI38</f>
        <v>n</v>
      </c>
      <c r="AJ38" s="5" t="str">
        <f>'2008'!AJ38</f>
        <v>N</v>
      </c>
      <c r="AK38" s="5" t="str">
        <f>'2008'!AK38</f>
        <v>N</v>
      </c>
      <c r="AL38" s="29">
        <f>'2007'!P38</f>
        <v>0</v>
      </c>
      <c r="AM38" s="29">
        <f>'2007'!Q38</f>
        <v>0</v>
      </c>
      <c r="AN38" s="29">
        <f>'2007'!S38</f>
        <v>0</v>
      </c>
      <c r="AO38" s="29">
        <f>'2007'!T38</f>
        <v>0</v>
      </c>
      <c r="AP38" s="29">
        <f>'2006'!N38</f>
        <v>0</v>
      </c>
      <c r="AQ38" s="29">
        <f>'2006'!P38</f>
        <v>0</v>
      </c>
      <c r="AR38" s="29">
        <f>'2006'!R38</f>
        <v>0</v>
      </c>
      <c r="AS38" s="29">
        <f>'2006'!T38</f>
        <v>0</v>
      </c>
      <c r="AT38" s="29">
        <f>'2006'!Y38</f>
        <v>0</v>
      </c>
      <c r="AU38" s="29">
        <f>'2006'!Z38</f>
        <v>0</v>
      </c>
      <c r="AV38" s="29">
        <v>0</v>
      </c>
      <c r="AW38" s="1">
        <f t="shared" si="3"/>
        <v>0</v>
      </c>
    </row>
    <row r="39" spans="2:49">
      <c r="C39" s="1" t="s">
        <v>100</v>
      </c>
      <c r="D39" s="1" t="s">
        <v>101</v>
      </c>
      <c r="E39" s="9">
        <v>35</v>
      </c>
      <c r="F39" s="10">
        <f t="shared" ref="F39:F40" si="4">SUM(G39:AV39)</f>
        <v>13974</v>
      </c>
      <c r="G39" s="5">
        <f>'2008'!G39</f>
        <v>84</v>
      </c>
      <c r="H39" s="5">
        <f>'2008'!H39</f>
        <v>0</v>
      </c>
      <c r="I39" s="5">
        <f>'2008'!I39</f>
        <v>95</v>
      </c>
      <c r="J39" s="5">
        <f>'2008'!J39</f>
        <v>8</v>
      </c>
      <c r="K39" s="5">
        <f>'2008'!K39</f>
        <v>800</v>
      </c>
      <c r="L39" s="5" t="str">
        <f>'2008'!L39</f>
        <v>Unknown</v>
      </c>
      <c r="M39" s="5">
        <f>'2008'!M39</f>
        <v>22</v>
      </c>
      <c r="N39" s="5">
        <f>'2008'!N39</f>
        <v>2679</v>
      </c>
      <c r="O39" s="5">
        <f>'2008'!O39</f>
        <v>0</v>
      </c>
      <c r="P39" s="5">
        <f>'2008'!P39</f>
        <v>286</v>
      </c>
      <c r="Q39" s="5">
        <f>'2008'!Q39</f>
        <v>60</v>
      </c>
      <c r="R39" s="5">
        <f>'2008'!R39</f>
        <v>0</v>
      </c>
      <c r="S39" s="5">
        <f>'2008'!S39</f>
        <v>66</v>
      </c>
      <c r="T39" s="5">
        <f>'2008'!T39</f>
        <v>35</v>
      </c>
      <c r="U39" s="5">
        <f>'2008'!U39</f>
        <v>330</v>
      </c>
      <c r="V39" s="5">
        <f>'2008'!V39</f>
        <v>0</v>
      </c>
      <c r="W39" s="5">
        <f>'2008'!W39</f>
        <v>100</v>
      </c>
      <c r="X39" s="5">
        <f>'2008'!X39</f>
        <v>433</v>
      </c>
      <c r="Y39" s="5">
        <f>'2008'!Y39</f>
        <v>1113</v>
      </c>
      <c r="Z39" s="5">
        <f>'2008'!Z39</f>
        <v>1100</v>
      </c>
      <c r="AA39" s="5">
        <f>'2008'!AA39</f>
        <v>457</v>
      </c>
      <c r="AB39" s="5">
        <f>'2008'!AB39</f>
        <v>230</v>
      </c>
      <c r="AC39" s="5">
        <f>'2008'!AC39</f>
        <v>95</v>
      </c>
      <c r="AD39" s="5">
        <f>'2008'!AD39</f>
        <v>0</v>
      </c>
      <c r="AE39" s="5">
        <f>'2008'!AE39</f>
        <v>58</v>
      </c>
      <c r="AF39" s="5">
        <f>'2008'!AF39</f>
        <v>197</v>
      </c>
      <c r="AG39" s="5">
        <f>'2008'!AG39</f>
        <v>121</v>
      </c>
      <c r="AH39" s="5">
        <f>'2008'!AH39</f>
        <v>70</v>
      </c>
      <c r="AI39" s="5">
        <f>'2008'!AI39</f>
        <v>0</v>
      </c>
      <c r="AJ39" s="5">
        <f>'2008'!AJ39</f>
        <v>3154</v>
      </c>
      <c r="AK39" s="5" t="str">
        <f>'2008'!AK39</f>
        <v>N/A</v>
      </c>
      <c r="AL39" s="10">
        <f>'2007'!P39</f>
        <v>274</v>
      </c>
      <c r="AM39" s="10">
        <f>'2007'!Q39</f>
        <v>3</v>
      </c>
      <c r="AN39" s="10">
        <f>'2007'!S39</f>
        <v>162</v>
      </c>
      <c r="AO39" s="10">
        <f>'2007'!T39</f>
        <v>10</v>
      </c>
      <c r="AP39" s="10">
        <f>'2006'!N39</f>
        <v>47</v>
      </c>
      <c r="AQ39" s="10">
        <f>'2006'!P39</f>
        <v>910</v>
      </c>
      <c r="AR39" s="10">
        <f>'2006'!R39</f>
        <v>23</v>
      </c>
      <c r="AS39" s="10">
        <f>'2006'!T39</f>
        <v>18</v>
      </c>
      <c r="AT39" s="10">
        <f>'2006'!Y39</f>
        <v>22</v>
      </c>
      <c r="AU39" s="10">
        <f>'2006'!Z39</f>
        <v>0</v>
      </c>
      <c r="AV39" s="10">
        <f>'2004'!W43</f>
        <v>912</v>
      </c>
      <c r="AW39" s="1">
        <f t="shared" si="3"/>
        <v>10</v>
      </c>
    </row>
    <row r="40" spans="2:49">
      <c r="D40" s="1" t="s">
        <v>102</v>
      </c>
      <c r="E40" s="9">
        <v>36</v>
      </c>
      <c r="F40" s="10">
        <f t="shared" si="4"/>
        <v>1027</v>
      </c>
      <c r="G40" s="5">
        <f>'2008'!G40</f>
        <v>4</v>
      </c>
      <c r="H40" s="5">
        <f>'2008'!H40</f>
        <v>0</v>
      </c>
      <c r="I40" s="5">
        <f>'2008'!I40</f>
        <v>4</v>
      </c>
      <c r="J40" s="5">
        <f>'2008'!J40</f>
        <v>0</v>
      </c>
      <c r="K40" s="5">
        <f>'2008'!K40</f>
        <v>5</v>
      </c>
      <c r="L40" s="5" t="str">
        <f>'2008'!L40</f>
        <v>Unknown</v>
      </c>
      <c r="M40" s="5">
        <f>'2008'!M40</f>
        <v>5</v>
      </c>
      <c r="N40" s="5">
        <f>'2008'!N40</f>
        <v>31</v>
      </c>
      <c r="O40" s="5">
        <f>'2008'!O40</f>
        <v>0</v>
      </c>
      <c r="P40" s="5">
        <f>'2008'!P40</f>
        <v>7</v>
      </c>
      <c r="Q40" s="5">
        <f>'2008'!Q40</f>
        <v>15</v>
      </c>
      <c r="R40" s="5">
        <f>'2008'!R40</f>
        <v>0</v>
      </c>
      <c r="S40" s="5">
        <f>'2008'!S40</f>
        <v>2</v>
      </c>
      <c r="T40" s="5">
        <f>'2008'!T40</f>
        <v>1</v>
      </c>
      <c r="U40" s="5">
        <f>'2008'!U40</f>
        <v>2</v>
      </c>
      <c r="V40" s="5">
        <f>'2008'!V40</f>
        <v>0</v>
      </c>
      <c r="W40" s="5" t="str">
        <f>'2008'!W40</f>
        <v>4 dist.+30dep.</v>
      </c>
      <c r="X40" s="5">
        <f>'2008'!X40</f>
        <v>35</v>
      </c>
      <c r="Y40" s="5">
        <f>'2008'!Y40</f>
        <v>7</v>
      </c>
      <c r="Z40" s="5">
        <f>'2008'!Z40</f>
        <v>11</v>
      </c>
      <c r="AA40" s="5">
        <f>'2008'!AA40</f>
        <v>3</v>
      </c>
      <c r="AB40" s="5">
        <f>'2008'!AB40</f>
        <v>5</v>
      </c>
      <c r="AC40" s="5">
        <f>'2008'!AC40</f>
        <v>0</v>
      </c>
      <c r="AD40" s="5">
        <f>'2008'!AD40</f>
        <v>0</v>
      </c>
      <c r="AE40" s="5">
        <f>'2008'!AE40</f>
        <v>3</v>
      </c>
      <c r="AF40" s="5">
        <f>'2008'!AF40</f>
        <v>11</v>
      </c>
      <c r="AG40" s="5">
        <f>'2008'!AG40</f>
        <v>8</v>
      </c>
      <c r="AH40" s="5">
        <f>'2008'!AH40</f>
        <v>2</v>
      </c>
      <c r="AI40" s="5">
        <f>'2008'!AI40</f>
        <v>0</v>
      </c>
      <c r="AJ40" s="5">
        <f>'2008'!AJ40</f>
        <v>9</v>
      </c>
      <c r="AK40" s="5" t="str">
        <f>'2008'!AK40</f>
        <v>N/A</v>
      </c>
      <c r="AL40" s="10">
        <f>'2007'!P40</f>
        <v>1</v>
      </c>
      <c r="AM40" s="10">
        <f>'2007'!Q40</f>
        <v>0</v>
      </c>
      <c r="AN40" s="10">
        <f>'2007'!S40</f>
        <v>29</v>
      </c>
      <c r="AO40" s="10">
        <f>'2007'!T40</f>
        <v>0</v>
      </c>
      <c r="AP40" s="10">
        <f>'2006'!N40</f>
        <v>7</v>
      </c>
      <c r="AQ40" s="10">
        <f>'2006'!P40</f>
        <v>31</v>
      </c>
      <c r="AR40" s="10">
        <f>'2006'!R40</f>
        <v>1</v>
      </c>
      <c r="AS40" s="10">
        <f>'2006'!T40</f>
        <v>5</v>
      </c>
      <c r="AT40" s="10">
        <f>'2006'!Y40</f>
        <v>0</v>
      </c>
      <c r="AU40" s="10">
        <f>'2006'!Z40</f>
        <v>3</v>
      </c>
      <c r="AV40" s="10">
        <f>'2004'!W44</f>
        <v>780</v>
      </c>
      <c r="AW40" s="1">
        <f t="shared" si="3"/>
        <v>8</v>
      </c>
    </row>
    <row r="41" spans="2:49">
      <c r="D41" s="1" t="s">
        <v>103</v>
      </c>
      <c r="E41" s="9">
        <v>37</v>
      </c>
      <c r="F41" s="10">
        <f t="shared" ref="F41" si="5">COUNTIF(G41:AK41,"=y")+SUM(AL41:AU41)</f>
        <v>12</v>
      </c>
      <c r="G41" s="5" t="str">
        <f>'2008'!G41</f>
        <v>n</v>
      </c>
      <c r="H41" s="5">
        <f>'2008'!H41</f>
        <v>0</v>
      </c>
      <c r="I41" s="5">
        <f>'2008'!I41</f>
        <v>0</v>
      </c>
      <c r="J41" s="5" t="str">
        <f>'2008'!J41</f>
        <v>No</v>
      </c>
      <c r="K41" s="5" t="str">
        <f>'2008'!K41</f>
        <v>y</v>
      </c>
      <c r="L41" s="5" t="str">
        <f>'2008'!L41</f>
        <v>n</v>
      </c>
      <c r="M41" s="5" t="str">
        <f>'2008'!M41</f>
        <v>y</v>
      </c>
      <c r="N41" s="5" t="str">
        <f>'2008'!N41</f>
        <v>y</v>
      </c>
      <c r="O41" s="5">
        <f>'2008'!O41</f>
        <v>0</v>
      </c>
      <c r="P41" s="5" t="str">
        <f>'2008'!P41</f>
        <v>N</v>
      </c>
      <c r="Q41" s="5" t="str">
        <f>'2008'!Q41</f>
        <v>N</v>
      </c>
      <c r="R41" s="5" t="str">
        <f>'2008'!R41</f>
        <v>N</v>
      </c>
      <c r="S41" s="5" t="str">
        <f>'2008'!S41</f>
        <v>N</v>
      </c>
      <c r="T41" s="5" t="str">
        <f>'2008'!T41</f>
        <v>y</v>
      </c>
      <c r="U41" s="5" t="str">
        <f>'2008'!U41</f>
        <v>Y</v>
      </c>
      <c r="V41" s="5">
        <f>'2008'!V41</f>
        <v>0</v>
      </c>
      <c r="W41" s="5" t="str">
        <f>'2008'!W41</f>
        <v>No</v>
      </c>
      <c r="X41" s="5" t="str">
        <f>'2008'!X41</f>
        <v>N</v>
      </c>
      <c r="Y41" s="5" t="str">
        <f>'2008'!Y41</f>
        <v>Y</v>
      </c>
      <c r="Z41" s="5" t="str">
        <f>'2008'!Z41</f>
        <v>Y</v>
      </c>
      <c r="AA41" s="5" t="str">
        <f>'2008'!AA41</f>
        <v>N</v>
      </c>
      <c r="AB41" s="5" t="str">
        <f>'2008'!AB41</f>
        <v>N</v>
      </c>
      <c r="AC41" s="5" t="str">
        <f>'2008'!AC41</f>
        <v>y</v>
      </c>
      <c r="AD41" s="5">
        <f>'2008'!AD41</f>
        <v>0</v>
      </c>
      <c r="AE41" s="5" t="str">
        <f>'2008'!AE41</f>
        <v>N</v>
      </c>
      <c r="AF41" s="5" t="str">
        <f>'2008'!AF41</f>
        <v>N</v>
      </c>
      <c r="AG41" s="5" t="str">
        <f>'2008'!AG41</f>
        <v>N</v>
      </c>
      <c r="AH41" s="5" t="str">
        <f>'2008'!AH41</f>
        <v>y</v>
      </c>
      <c r="AI41" s="5">
        <f>'2008'!AI41</f>
        <v>0</v>
      </c>
      <c r="AJ41" s="5" t="str">
        <f>'2008'!AJ41</f>
        <v>Y</v>
      </c>
      <c r="AK41" s="5" t="str">
        <f>'2008'!AK41</f>
        <v>N/A</v>
      </c>
      <c r="AL41" s="10">
        <f>'2007'!P41</f>
        <v>1</v>
      </c>
      <c r="AM41" s="10">
        <f>'2007'!Q41</f>
        <v>0</v>
      </c>
      <c r="AN41" s="10">
        <f>'2007'!S41</f>
        <v>1</v>
      </c>
      <c r="AO41" s="10">
        <f>'2007'!T41</f>
        <v>0</v>
      </c>
      <c r="AP41" s="10">
        <f>'2006'!N41</f>
        <v>0</v>
      </c>
      <c r="AQ41" s="10">
        <f>'2006'!P41</f>
        <v>0</v>
      </c>
      <c r="AR41" s="10">
        <f>'2006'!R41</f>
        <v>0</v>
      </c>
      <c r="AS41" s="10">
        <f>'2006'!T41</f>
        <v>0</v>
      </c>
      <c r="AT41" s="10">
        <f>'2006'!Y41</f>
        <v>0</v>
      </c>
      <c r="AU41" s="10">
        <f>'2006'!Z41</f>
        <v>0</v>
      </c>
      <c r="AV41" s="10">
        <v>0</v>
      </c>
      <c r="AW41" s="1">
        <f t="shared" si="3"/>
        <v>2</v>
      </c>
    </row>
    <row r="42" spans="2:49">
      <c r="C42" s="1" t="s">
        <v>104</v>
      </c>
      <c r="D42" s="1" t="s">
        <v>105</v>
      </c>
      <c r="E42" s="9">
        <v>38</v>
      </c>
      <c r="F42" s="10">
        <f t="shared" ref="F42:F48" si="6">SUM(G42:AV42)</f>
        <v>9116</v>
      </c>
      <c r="G42" s="5">
        <f>'2008'!G42</f>
        <v>25</v>
      </c>
      <c r="H42" s="5">
        <f>'2008'!H42</f>
        <v>62</v>
      </c>
      <c r="I42" s="5">
        <f>'2008'!I42</f>
        <v>2</v>
      </c>
      <c r="J42" s="5">
        <f>'2008'!J42</f>
        <v>254</v>
      </c>
      <c r="K42" s="5">
        <f>'2008'!K42</f>
        <v>344</v>
      </c>
      <c r="L42" s="5">
        <f>'2008'!L42</f>
        <v>0</v>
      </c>
      <c r="M42" s="5">
        <f>'2008'!M42</f>
        <v>66</v>
      </c>
      <c r="N42" s="5">
        <f>'2008'!N42</f>
        <v>180</v>
      </c>
      <c r="O42" s="5">
        <f>'2008'!O42</f>
        <v>38</v>
      </c>
      <c r="P42" s="5">
        <f>'2008'!P42</f>
        <v>40</v>
      </c>
      <c r="Q42" s="5">
        <f>'2008'!Q42</f>
        <v>16</v>
      </c>
      <c r="R42" s="5">
        <f>'2008'!R42</f>
        <v>8</v>
      </c>
      <c r="S42" s="5">
        <f>'2008'!S42</f>
        <v>188</v>
      </c>
      <c r="T42" s="5">
        <f>'2008'!T42</f>
        <v>20</v>
      </c>
      <c r="U42" s="5">
        <f>'2008'!U42</f>
        <v>69</v>
      </c>
      <c r="V42" s="5">
        <f>'2008'!V42</f>
        <v>0</v>
      </c>
      <c r="W42" s="5">
        <f>'2008'!W42</f>
        <v>50</v>
      </c>
      <c r="X42" s="5">
        <f>'2008'!X42</f>
        <v>121</v>
      </c>
      <c r="Y42" s="5">
        <f>'2008'!Y42</f>
        <v>175</v>
      </c>
      <c r="Z42" s="5">
        <f>'2008'!Z42</f>
        <v>3298</v>
      </c>
      <c r="AA42" s="5">
        <f>'2008'!AA42</f>
        <v>41</v>
      </c>
      <c r="AB42" s="5">
        <f>'2008'!AB42</f>
        <v>106</v>
      </c>
      <c r="AC42" s="5">
        <f>'2008'!AC42</f>
        <v>53</v>
      </c>
      <c r="AD42" s="5">
        <f>'2008'!AD42</f>
        <v>0</v>
      </c>
      <c r="AE42" s="5">
        <f>'2008'!AE42</f>
        <v>7</v>
      </c>
      <c r="AF42" s="5">
        <f>'2008'!AF42</f>
        <v>210</v>
      </c>
      <c r="AG42" s="5">
        <f>'2008'!AG42</f>
        <v>45</v>
      </c>
      <c r="AH42" s="5">
        <f>'2008'!AH42</f>
        <v>1119</v>
      </c>
      <c r="AI42" s="5">
        <f>'2008'!AI42</f>
        <v>1449</v>
      </c>
      <c r="AJ42" s="5">
        <f>'2008'!AJ42</f>
        <v>280</v>
      </c>
      <c r="AK42" s="5">
        <f>'2008'!AK42</f>
        <v>213</v>
      </c>
      <c r="AL42" s="10">
        <f>'2007'!P42</f>
        <v>80</v>
      </c>
      <c r="AM42" s="10">
        <f>'2007'!Q42</f>
        <v>19</v>
      </c>
      <c r="AN42" s="10">
        <f>'2007'!S42</f>
        <v>187</v>
      </c>
      <c r="AO42" s="10">
        <f>'2007'!T42</f>
        <v>0</v>
      </c>
      <c r="AP42" s="10">
        <f>'2006'!N42</f>
        <v>55</v>
      </c>
      <c r="AQ42" s="10">
        <f>'2006'!P42</f>
        <v>142</v>
      </c>
      <c r="AR42" s="10">
        <f>'2006'!R42</f>
        <v>10</v>
      </c>
      <c r="AS42" s="10">
        <f>'2006'!T42</f>
        <v>54</v>
      </c>
      <c r="AT42" s="10">
        <f>'2006'!Y42</f>
        <v>2</v>
      </c>
      <c r="AU42" s="10">
        <f>'2006'!Z42</f>
        <v>2</v>
      </c>
      <c r="AV42" s="10">
        <f>'2004'!W46</f>
        <v>86</v>
      </c>
      <c r="AW42" s="1">
        <f t="shared" si="3"/>
        <v>10</v>
      </c>
    </row>
    <row r="43" spans="2:49">
      <c r="D43" s="1" t="s">
        <v>106</v>
      </c>
      <c r="E43" s="9">
        <v>39</v>
      </c>
      <c r="F43" s="10">
        <f t="shared" si="6"/>
        <v>581</v>
      </c>
      <c r="G43" s="5">
        <f>'2008'!G43</f>
        <v>25</v>
      </c>
      <c r="H43" s="5">
        <f>'2008'!H43</f>
        <v>13</v>
      </c>
      <c r="I43" s="5">
        <f>'2008'!I43</f>
        <v>0</v>
      </c>
      <c r="J43" s="5">
        <f>'2008'!J43</f>
        <v>0</v>
      </c>
      <c r="K43" s="5">
        <f>'2008'!K43</f>
        <v>51</v>
      </c>
      <c r="L43" s="5">
        <f>'2008'!L43</f>
        <v>0</v>
      </c>
      <c r="M43" s="5">
        <f>'2008'!M43</f>
        <v>18</v>
      </c>
      <c r="N43" s="5">
        <f>'2008'!N43</f>
        <v>54</v>
      </c>
      <c r="O43" s="5">
        <f>'2008'!O43</f>
        <v>0</v>
      </c>
      <c r="P43" s="5">
        <f>'2008'!P43</f>
        <v>17</v>
      </c>
      <c r="Q43" s="5">
        <f>'2008'!Q43</f>
        <v>16</v>
      </c>
      <c r="R43" s="5">
        <f>'2008'!R43</f>
        <v>0</v>
      </c>
      <c r="S43" s="5">
        <f>'2008'!S43</f>
        <v>0</v>
      </c>
      <c r="T43" s="5">
        <f>'2008'!T43</f>
        <v>0</v>
      </c>
      <c r="U43" s="5">
        <f>'2008'!U43</f>
        <v>0</v>
      </c>
      <c r="V43" s="5">
        <f>'2008'!V43</f>
        <v>0</v>
      </c>
      <c r="W43" s="5">
        <f>'2008'!W43</f>
        <v>0</v>
      </c>
      <c r="X43" s="5">
        <f>'2008'!X43</f>
        <v>0</v>
      </c>
      <c r="Y43" s="5">
        <f>'2008'!Y43</f>
        <v>141</v>
      </c>
      <c r="Z43" s="5">
        <f>'2008'!Z43</f>
        <v>0</v>
      </c>
      <c r="AA43" s="5">
        <f>'2008'!AA43</f>
        <v>41</v>
      </c>
      <c r="AB43" s="5">
        <f>'2008'!AB43</f>
        <v>0</v>
      </c>
      <c r="AC43" s="5">
        <f>'2008'!AC43</f>
        <v>32</v>
      </c>
      <c r="AD43" s="5">
        <f>'2008'!AD43</f>
        <v>0</v>
      </c>
      <c r="AE43" s="5">
        <f>'2008'!AE43</f>
        <v>3</v>
      </c>
      <c r="AF43" s="5">
        <f>'2008'!AF43</f>
        <v>0</v>
      </c>
      <c r="AG43" s="5">
        <f>'2008'!AG43</f>
        <v>15</v>
      </c>
      <c r="AH43" s="5">
        <f>'2008'!AH43</f>
        <v>0</v>
      </c>
      <c r="AI43" s="5">
        <f>'2008'!AI43</f>
        <v>0</v>
      </c>
      <c r="AJ43" s="5">
        <f>'2008'!AJ43</f>
        <v>1</v>
      </c>
      <c r="AK43" s="5" t="str">
        <f>'2008'!AK43</f>
        <v>UNKNOWN</v>
      </c>
      <c r="AL43" s="10">
        <f>'2007'!P43</f>
        <v>0</v>
      </c>
      <c r="AM43" s="10">
        <f>'2007'!Q43</f>
        <v>4</v>
      </c>
      <c r="AN43" s="10">
        <f>'2007'!S43</f>
        <v>51</v>
      </c>
      <c r="AO43" s="10">
        <f>'2007'!T43</f>
        <v>0</v>
      </c>
      <c r="AP43" s="10">
        <f>'2006'!N43</f>
        <v>3</v>
      </c>
      <c r="AQ43" s="10">
        <f>'2006'!P43</f>
        <v>19</v>
      </c>
      <c r="AR43" s="10">
        <f>'2006'!R43</f>
        <v>0</v>
      </c>
      <c r="AS43" s="10">
        <f>'2006'!T43</f>
        <v>31</v>
      </c>
      <c r="AT43" s="10">
        <f>'2006'!Y43</f>
        <v>0</v>
      </c>
      <c r="AU43" s="10">
        <f>'2006'!Z43</f>
        <v>1</v>
      </c>
      <c r="AV43" s="10">
        <f>'2004'!W47</f>
        <v>45</v>
      </c>
      <c r="AW43" s="1">
        <f t="shared" si="3"/>
        <v>7</v>
      </c>
    </row>
    <row r="44" spans="2:49">
      <c r="D44" s="1" t="s">
        <v>107</v>
      </c>
      <c r="E44" s="9">
        <v>40</v>
      </c>
      <c r="F44" s="10">
        <f t="shared" si="6"/>
        <v>1961</v>
      </c>
      <c r="G44" s="5">
        <f>'2008'!G44</f>
        <v>82</v>
      </c>
      <c r="H44" s="5">
        <f>'2008'!H44</f>
        <v>75</v>
      </c>
      <c r="I44" s="5">
        <f>'2008'!I44</f>
        <v>0</v>
      </c>
      <c r="J44" s="5">
        <f>'2008'!J44</f>
        <v>0</v>
      </c>
      <c r="K44" s="5">
        <f>'2008'!K44</f>
        <v>127</v>
      </c>
      <c r="L44" s="5">
        <f>'2008'!L44</f>
        <v>0</v>
      </c>
      <c r="M44" s="5">
        <f>'2008'!M44</f>
        <v>88</v>
      </c>
      <c r="N44" s="5">
        <f>'2008'!N44</f>
        <v>302</v>
      </c>
      <c r="O44" s="5">
        <f>'2008'!O44</f>
        <v>0</v>
      </c>
      <c r="P44" s="5">
        <f>'2008'!P44</f>
        <v>36</v>
      </c>
      <c r="Q44" s="5">
        <f>'2008'!Q44</f>
        <v>36</v>
      </c>
      <c r="R44" s="5">
        <f>'2008'!R44</f>
        <v>0</v>
      </c>
      <c r="S44" s="5">
        <f>'2008'!S44</f>
        <v>92</v>
      </c>
      <c r="T44" s="5">
        <f>'2008'!T44</f>
        <v>0</v>
      </c>
      <c r="U44" s="5">
        <f>'2008'!U44</f>
        <v>0</v>
      </c>
      <c r="V44" s="5">
        <f>'2008'!V44</f>
        <v>0</v>
      </c>
      <c r="W44" s="5">
        <f>'2008'!W44</f>
        <v>0</v>
      </c>
      <c r="X44" s="5">
        <f>'2008'!X44</f>
        <v>0</v>
      </c>
      <c r="Y44" s="5">
        <f>'2008'!Y44</f>
        <v>326</v>
      </c>
      <c r="Z44" s="5">
        <f>'2008'!Z44</f>
        <v>0</v>
      </c>
      <c r="AA44" s="5">
        <f>'2008'!AA44</f>
        <v>155</v>
      </c>
      <c r="AB44" s="5">
        <f>'2008'!AB44</f>
        <v>0</v>
      </c>
      <c r="AC44" s="5">
        <f>'2008'!AC44</f>
        <v>135</v>
      </c>
      <c r="AD44" s="5">
        <f>'2008'!AD44</f>
        <v>0</v>
      </c>
      <c r="AE44" s="5">
        <f>'2008'!AE44</f>
        <v>52</v>
      </c>
      <c r="AF44" s="5">
        <f>'2008'!AF44</f>
        <v>0</v>
      </c>
      <c r="AG44" s="5">
        <f>'2008'!AG44</f>
        <v>21</v>
      </c>
      <c r="AH44" s="5">
        <f>'2008'!AH44</f>
        <v>0</v>
      </c>
      <c r="AI44" s="5">
        <f>'2008'!AI44</f>
        <v>0</v>
      </c>
      <c r="AJ44" s="5">
        <f>'2008'!AJ44</f>
        <v>1</v>
      </c>
      <c r="AK44" s="5" t="str">
        <f>'2008'!AK44</f>
        <v>UNKNOWN</v>
      </c>
      <c r="AL44" s="10">
        <f>'2007'!P44</f>
        <v>0</v>
      </c>
      <c r="AM44" s="10">
        <f>'2007'!Q44</f>
        <v>4</v>
      </c>
      <c r="AN44" s="10">
        <f>'2007'!S44</f>
        <v>84</v>
      </c>
      <c r="AO44" s="10">
        <f>'2007'!T44</f>
        <v>0</v>
      </c>
      <c r="AP44" s="10">
        <f>'2006'!N44</f>
        <v>3</v>
      </c>
      <c r="AQ44" s="10">
        <f>'2006'!P44</f>
        <v>44</v>
      </c>
      <c r="AR44" s="10">
        <f>'2006'!R44</f>
        <v>0</v>
      </c>
      <c r="AS44" s="10">
        <f>'2006'!T44</f>
        <v>45</v>
      </c>
      <c r="AT44" s="10">
        <f>'2006'!Y44</f>
        <v>8</v>
      </c>
      <c r="AU44" s="10">
        <f>'2006'!Z44</f>
        <v>3</v>
      </c>
      <c r="AV44" s="10">
        <f>'2004'!W48</f>
        <v>242</v>
      </c>
      <c r="AW44" s="1">
        <f t="shared" si="3"/>
        <v>8</v>
      </c>
    </row>
    <row r="45" spans="2:49">
      <c r="D45" s="1" t="s">
        <v>108</v>
      </c>
      <c r="E45" s="9">
        <v>41</v>
      </c>
      <c r="F45" s="10">
        <f t="shared" si="6"/>
        <v>7948</v>
      </c>
      <c r="G45" s="5">
        <f>'2008'!G45</f>
        <v>15</v>
      </c>
      <c r="H45" s="5">
        <f>'2008'!H45</f>
        <v>49</v>
      </c>
      <c r="I45" s="5">
        <f>'2008'!I45</f>
        <v>0</v>
      </c>
      <c r="J45" s="5">
        <f>'2008'!J45</f>
        <v>254</v>
      </c>
      <c r="K45" s="5">
        <f>'2008'!K45</f>
        <v>344</v>
      </c>
      <c r="L45" s="5">
        <f>'2008'!L45</f>
        <v>0</v>
      </c>
      <c r="M45" s="5">
        <f>'2008'!M45</f>
        <v>0</v>
      </c>
      <c r="N45" s="5">
        <f>'2008'!N45</f>
        <v>57</v>
      </c>
      <c r="O45" s="5">
        <f>'2008'!O45</f>
        <v>1</v>
      </c>
      <c r="P45" s="5">
        <f>'2008'!P45</f>
        <v>40</v>
      </c>
      <c r="Q45" s="5">
        <f>'2008'!Q45</f>
        <v>0</v>
      </c>
      <c r="R45" s="5">
        <f>'2008'!R45</f>
        <v>0</v>
      </c>
      <c r="S45" s="5" t="str">
        <f>'2008'!S45</f>
        <v>188 / 24</v>
      </c>
      <c r="T45" s="5">
        <f>'2008'!T45</f>
        <v>0</v>
      </c>
      <c r="U45" s="5">
        <f>'2008'!U45</f>
        <v>69</v>
      </c>
      <c r="V45" s="5">
        <f>'2008'!V45</f>
        <v>0</v>
      </c>
      <c r="W45" s="5">
        <f>'2008'!W45</f>
        <v>50</v>
      </c>
      <c r="X45" s="5">
        <f>'2008'!X45</f>
        <v>119</v>
      </c>
      <c r="Y45" s="5">
        <f>'2008'!Y45</f>
        <v>90</v>
      </c>
      <c r="Z45" s="5">
        <f>'2008'!Z45</f>
        <v>3298</v>
      </c>
      <c r="AA45" s="5">
        <f>'2008'!AA45</f>
        <v>0</v>
      </c>
      <c r="AB45" s="5">
        <f>'2008'!AB45</f>
        <v>0</v>
      </c>
      <c r="AC45" s="5">
        <f>'2008'!AC45</f>
        <v>59</v>
      </c>
      <c r="AD45" s="5">
        <f>'2008'!AD45</f>
        <v>0</v>
      </c>
      <c r="AE45" s="5">
        <f>'2008'!AE45</f>
        <v>0</v>
      </c>
      <c r="AF45" s="5">
        <f>'2008'!AF45</f>
        <v>109</v>
      </c>
      <c r="AG45" s="5">
        <f>'2008'!AG45</f>
        <v>45</v>
      </c>
      <c r="AH45" s="5">
        <f>'2008'!AH45</f>
        <v>1119</v>
      </c>
      <c r="AI45" s="5">
        <f>'2008'!AI45</f>
        <v>1449</v>
      </c>
      <c r="AJ45" s="5">
        <f>'2008'!AJ45</f>
        <v>279</v>
      </c>
      <c r="AK45" s="5" t="str">
        <f>'2008'!AK45</f>
        <v>UNKNOWN</v>
      </c>
      <c r="AL45" s="10">
        <f>'2007'!P45</f>
        <v>80</v>
      </c>
      <c r="AM45" s="10">
        <f>'2007'!Q45</f>
        <v>19</v>
      </c>
      <c r="AN45" s="10">
        <f>'2007'!S45</f>
        <v>155</v>
      </c>
      <c r="AO45" s="10">
        <f>'2007'!T45</f>
        <v>0</v>
      </c>
      <c r="AP45" s="10">
        <f>'2006'!N45</f>
        <v>55</v>
      </c>
      <c r="AQ45" s="10">
        <f>'2006'!P45</f>
        <v>142</v>
      </c>
      <c r="AR45" s="10">
        <f>'2006'!R45</f>
        <v>10</v>
      </c>
      <c r="AS45" s="10">
        <f>'2006'!T45</f>
        <v>0</v>
      </c>
      <c r="AT45" s="10">
        <f>'2006'!Y45</f>
        <v>0</v>
      </c>
      <c r="AU45" s="10">
        <f>'2006'!Z45</f>
        <v>0</v>
      </c>
      <c r="AV45" s="10">
        <f>'2004'!W49</f>
        <v>41</v>
      </c>
      <c r="AW45" s="1">
        <f t="shared" si="3"/>
        <v>7</v>
      </c>
    </row>
    <row r="46" spans="2:49">
      <c r="D46" s="1" t="s">
        <v>109</v>
      </c>
      <c r="E46" s="9">
        <v>42</v>
      </c>
      <c r="F46" s="10">
        <f t="shared" si="6"/>
        <v>1403</v>
      </c>
      <c r="G46" s="5">
        <f>'2008'!G46</f>
        <v>25</v>
      </c>
      <c r="H46" s="5">
        <f>'2008'!H46</f>
        <v>0</v>
      </c>
      <c r="I46" s="5">
        <f>'2008'!I46</f>
        <v>0</v>
      </c>
      <c r="J46" s="5">
        <f>'2008'!J46</f>
        <v>63</v>
      </c>
      <c r="K46" s="5">
        <f>'2008'!K46</f>
        <v>146</v>
      </c>
      <c r="L46" s="5">
        <f>'2008'!L46</f>
        <v>0</v>
      </c>
      <c r="M46" s="5">
        <f>'2008'!M46</f>
        <v>2</v>
      </c>
      <c r="N46" s="5">
        <f>'2008'!N46</f>
        <v>5</v>
      </c>
      <c r="O46" s="5">
        <f>'2008'!O46</f>
        <v>0</v>
      </c>
      <c r="P46" s="5">
        <f>'2008'!P46</f>
        <v>40</v>
      </c>
      <c r="Q46" s="5">
        <f>'2008'!Q46</f>
        <v>4</v>
      </c>
      <c r="R46" s="5">
        <f>'2008'!R46</f>
        <v>0</v>
      </c>
      <c r="S46" s="5">
        <f>'2008'!S46</f>
        <v>68</v>
      </c>
      <c r="T46" s="5">
        <f>'2008'!T46</f>
        <v>0</v>
      </c>
      <c r="U46" s="5">
        <f>'2008'!U46</f>
        <v>41</v>
      </c>
      <c r="V46" s="5">
        <f>'2008'!V46</f>
        <v>0</v>
      </c>
      <c r="W46" s="5">
        <f>'2008'!W46</f>
        <v>24</v>
      </c>
      <c r="X46" s="5">
        <f>'2008'!X46</f>
        <v>43</v>
      </c>
      <c r="Y46" s="5">
        <f>'2008'!Y46</f>
        <v>5</v>
      </c>
      <c r="Z46" s="5">
        <f>'2008'!Z46</f>
        <v>64</v>
      </c>
      <c r="AA46" s="5">
        <f>'2008'!AA46</f>
        <v>23</v>
      </c>
      <c r="AB46" s="5">
        <f>'2008'!AB46</f>
        <v>83</v>
      </c>
      <c r="AC46" s="5">
        <f>'2008'!AC46</f>
        <v>0</v>
      </c>
      <c r="AD46" s="5">
        <f>'2008'!AD46</f>
        <v>0</v>
      </c>
      <c r="AE46" s="5">
        <f>'2008'!AE46</f>
        <v>0</v>
      </c>
      <c r="AF46" s="5">
        <f>'2008'!AF46</f>
        <v>69</v>
      </c>
      <c r="AG46" s="5">
        <f>'2008'!AG46</f>
        <v>20</v>
      </c>
      <c r="AH46" s="5">
        <f>'2008'!AH46</f>
        <v>100</v>
      </c>
      <c r="AI46" s="5">
        <f>'2008'!AI46</f>
        <v>0</v>
      </c>
      <c r="AJ46" s="5">
        <f>'2008'!AJ46</f>
        <v>207</v>
      </c>
      <c r="AK46" s="5">
        <f>'2008'!AK46</f>
        <v>213</v>
      </c>
      <c r="AL46" s="10">
        <f>'2007'!P46</f>
        <v>32</v>
      </c>
      <c r="AM46" s="10">
        <f>'2007'!Q46</f>
        <v>11</v>
      </c>
      <c r="AN46" s="10">
        <f>'2007'!S46</f>
        <v>80</v>
      </c>
      <c r="AO46" s="10">
        <f>'2007'!T46</f>
        <v>0</v>
      </c>
      <c r="AP46" s="10">
        <f>'2006'!N46</f>
        <v>13</v>
      </c>
      <c r="AQ46" s="10">
        <f>'2006'!P46</f>
        <v>11</v>
      </c>
      <c r="AR46" s="10">
        <f>'2006'!R46</f>
        <v>3</v>
      </c>
      <c r="AS46" s="10">
        <f>'2006'!T46</f>
        <v>0</v>
      </c>
      <c r="AT46" s="10">
        <f>'2006'!Y46</f>
        <v>2</v>
      </c>
      <c r="AU46" s="10">
        <f>'2006'!Z46</f>
        <v>2</v>
      </c>
      <c r="AV46" s="10">
        <f>'2004'!W50</f>
        <v>4</v>
      </c>
      <c r="AW46" s="1">
        <f t="shared" si="3"/>
        <v>9</v>
      </c>
    </row>
    <row r="47" spans="2:49">
      <c r="D47" s="1" t="s">
        <v>110</v>
      </c>
      <c r="E47" s="9">
        <v>43</v>
      </c>
      <c r="F47" s="10">
        <f t="shared" si="6"/>
        <v>873</v>
      </c>
      <c r="G47" s="5">
        <f>'2008'!G47</f>
        <v>2</v>
      </c>
      <c r="H47" s="5">
        <f>'2008'!H47</f>
        <v>0</v>
      </c>
      <c r="I47" s="5">
        <f>'2008'!I47</f>
        <v>0</v>
      </c>
      <c r="J47" s="5">
        <f>'2008'!J47</f>
        <v>0</v>
      </c>
      <c r="K47" s="5">
        <f>'2008'!K47</f>
        <v>16</v>
      </c>
      <c r="L47" s="5">
        <f>'2008'!L47</f>
        <v>0</v>
      </c>
      <c r="M47" s="5">
        <f>'2008'!M47</f>
        <v>5</v>
      </c>
      <c r="N47" s="5">
        <f>'2008'!N47</f>
        <v>1</v>
      </c>
      <c r="O47" s="5">
        <f>'2008'!O47</f>
        <v>0</v>
      </c>
      <c r="P47" s="5">
        <f>'2008'!P47</f>
        <v>22</v>
      </c>
      <c r="Q47" s="5">
        <f>'2008'!Q47</f>
        <v>3</v>
      </c>
      <c r="R47" s="5">
        <f>'2008'!R47</f>
        <v>0</v>
      </c>
      <c r="S47" s="5">
        <f>'2008'!S47</f>
        <v>18</v>
      </c>
      <c r="T47" s="5">
        <f>'2008'!T47</f>
        <v>0</v>
      </c>
      <c r="U47" s="5">
        <f>'2008'!U47</f>
        <v>2</v>
      </c>
      <c r="V47" s="5">
        <f>'2008'!V47</f>
        <v>0</v>
      </c>
      <c r="W47" s="5">
        <f>'2008'!W47</f>
        <v>24</v>
      </c>
      <c r="X47" s="5">
        <f>'2008'!X47</f>
        <v>20</v>
      </c>
      <c r="Y47" s="5">
        <f>'2008'!Y47</f>
        <v>0</v>
      </c>
      <c r="Z47" s="5">
        <f>'2008'!Z47</f>
        <v>157</v>
      </c>
      <c r="AA47" s="5">
        <f>'2008'!AA47</f>
        <v>1</v>
      </c>
      <c r="AB47" s="5">
        <f>'2008'!AB47</f>
        <v>0</v>
      </c>
      <c r="AC47" s="5">
        <f>'2008'!AC47</f>
        <v>0</v>
      </c>
      <c r="AD47" s="5">
        <f>'2008'!AD47</f>
        <v>0</v>
      </c>
      <c r="AE47" s="5">
        <f>'2008'!AE47</f>
        <v>0</v>
      </c>
      <c r="AF47" s="5">
        <f>'2008'!AF47</f>
        <v>0</v>
      </c>
      <c r="AG47" s="5">
        <f>'2008'!AG47</f>
        <v>6</v>
      </c>
      <c r="AH47" s="5">
        <f>'2008'!AH47</f>
        <v>60</v>
      </c>
      <c r="AI47" s="5">
        <f>'2008'!AI47</f>
        <v>0</v>
      </c>
      <c r="AJ47" s="5">
        <f>'2008'!AJ47</f>
        <v>251</v>
      </c>
      <c r="AK47" s="5">
        <f>'2008'!AK47</f>
        <v>213</v>
      </c>
      <c r="AL47" s="10">
        <f>'2007'!P47</f>
        <v>32</v>
      </c>
      <c r="AM47" s="10">
        <f>'2007'!Q47</f>
        <v>11</v>
      </c>
      <c r="AN47" s="10">
        <f>'2007'!S47</f>
        <v>7</v>
      </c>
      <c r="AO47" s="10">
        <f>'2007'!T47</f>
        <v>0</v>
      </c>
      <c r="AP47" s="10">
        <f>'2006'!N47</f>
        <v>6</v>
      </c>
      <c r="AQ47" s="10">
        <f>'2006'!P47</f>
        <v>1</v>
      </c>
      <c r="AR47" s="10">
        <f>'2006'!R47</f>
        <v>0</v>
      </c>
      <c r="AS47" s="10">
        <f>'2006'!T47</f>
        <v>0</v>
      </c>
      <c r="AT47" s="10">
        <f>'2006'!Y47</f>
        <v>2</v>
      </c>
      <c r="AU47" s="10">
        <f>'2006'!Z47</f>
        <v>0</v>
      </c>
      <c r="AV47" s="10">
        <f>'2004'!W51</f>
        <v>13</v>
      </c>
      <c r="AW47" s="1">
        <f t="shared" si="3"/>
        <v>7</v>
      </c>
    </row>
    <row r="48" spans="2:49">
      <c r="D48" s="1" t="s">
        <v>111</v>
      </c>
      <c r="E48" s="9">
        <v>44</v>
      </c>
      <c r="F48" s="10">
        <f t="shared" si="6"/>
        <v>392</v>
      </c>
      <c r="G48" s="5">
        <f>'2008'!G48</f>
        <v>0</v>
      </c>
      <c r="H48" s="5">
        <f>'2008'!H48</f>
        <v>0</v>
      </c>
      <c r="I48" s="5">
        <f>'2008'!I48</f>
        <v>0</v>
      </c>
      <c r="J48" s="5">
        <f>'2008'!J48</f>
        <v>13</v>
      </c>
      <c r="K48" s="5">
        <f>'2008'!K48</f>
        <v>36</v>
      </c>
      <c r="L48" s="5">
        <f>'2008'!L48</f>
        <v>0</v>
      </c>
      <c r="M48" s="5">
        <f>'2008'!M48</f>
        <v>18</v>
      </c>
      <c r="N48" s="5">
        <f>'2008'!N48</f>
        <v>0</v>
      </c>
      <c r="O48" s="5">
        <f>'2008'!O48</f>
        <v>0</v>
      </c>
      <c r="P48" s="5">
        <f>'2008'!P48</f>
        <v>16</v>
      </c>
      <c r="Q48" s="5">
        <f>'2008'!Q48</f>
        <v>1</v>
      </c>
      <c r="R48" s="5">
        <f>'2008'!R48</f>
        <v>0</v>
      </c>
      <c r="S48" s="5">
        <f>'2008'!S48</f>
        <v>2</v>
      </c>
      <c r="T48" s="5">
        <f>'2008'!T48</f>
        <v>0</v>
      </c>
      <c r="U48" s="5">
        <f>'2008'!U48</f>
        <v>0</v>
      </c>
      <c r="V48" s="5">
        <f>'2008'!V48</f>
        <v>0</v>
      </c>
      <c r="W48" s="5">
        <f>'2008'!W48</f>
        <v>3</v>
      </c>
      <c r="X48" s="5">
        <f>'2008'!X48</f>
        <v>25</v>
      </c>
      <c r="Y48" s="5">
        <f>'2008'!Y48</f>
        <v>0</v>
      </c>
      <c r="Z48" s="5">
        <f>'2008'!Z48</f>
        <v>121</v>
      </c>
      <c r="AA48" s="5">
        <f>'2008'!AA48</f>
        <v>0</v>
      </c>
      <c r="AB48" s="5">
        <f>'2008'!AB48</f>
        <v>75</v>
      </c>
      <c r="AC48" s="5">
        <f>'2008'!AC48</f>
        <v>1</v>
      </c>
      <c r="AD48" s="5">
        <f>'2008'!AD48</f>
        <v>0</v>
      </c>
      <c r="AE48" s="5">
        <f>'2008'!AE48</f>
        <v>0</v>
      </c>
      <c r="AF48" s="5">
        <f>'2008'!AF48</f>
        <v>0</v>
      </c>
      <c r="AG48" s="5">
        <f>'2008'!AG48</f>
        <v>12</v>
      </c>
      <c r="AH48" s="5">
        <f>'2008'!AH48</f>
        <v>0</v>
      </c>
      <c r="AI48" s="5">
        <f>'2008'!AI48</f>
        <v>0</v>
      </c>
      <c r="AJ48" s="5">
        <f>'2008'!AJ48</f>
        <v>0</v>
      </c>
      <c r="AK48" s="5">
        <f>'2008'!AK48</f>
        <v>0</v>
      </c>
      <c r="AL48" s="10">
        <f>'2007'!P48</f>
        <v>4</v>
      </c>
      <c r="AM48" s="10">
        <f>'2007'!Q48</f>
        <v>0</v>
      </c>
      <c r="AN48" s="10">
        <f>'2007'!S48</f>
        <v>36</v>
      </c>
      <c r="AO48" s="10">
        <f>'2007'!T48</f>
        <v>0</v>
      </c>
      <c r="AP48" s="10">
        <f>'2006'!N48</f>
        <v>3</v>
      </c>
      <c r="AQ48" s="10">
        <f>'2006'!P48</f>
        <v>26</v>
      </c>
      <c r="AR48" s="10">
        <f>'2006'!R48</f>
        <v>0</v>
      </c>
      <c r="AS48" s="10">
        <f>'2006'!T48</f>
        <v>0</v>
      </c>
      <c r="AT48" s="10">
        <f>'2006'!Y48</f>
        <v>0</v>
      </c>
      <c r="AU48" s="10">
        <f>'2006'!Z48</f>
        <v>0</v>
      </c>
      <c r="AV48" s="10">
        <f>'2004'!W52</f>
        <v>0</v>
      </c>
      <c r="AW48" s="1">
        <f t="shared" si="3"/>
        <v>4</v>
      </c>
    </row>
    <row r="49" spans="2:49">
      <c r="C49" s="1" t="s">
        <v>112</v>
      </c>
      <c r="D49" s="1" t="s">
        <v>113</v>
      </c>
      <c r="E49" s="9">
        <v>45</v>
      </c>
      <c r="F49" s="10">
        <f t="shared" ref="F49:F52" si="7">COUNTIF(G49:AK49,"=y")+SUM(AL49:AU49)</f>
        <v>22</v>
      </c>
      <c r="G49" s="5">
        <f>'2008'!G49</f>
        <v>0</v>
      </c>
      <c r="H49" s="5">
        <f>'2008'!H49</f>
        <v>0</v>
      </c>
      <c r="I49" s="5">
        <f>'2008'!I49</f>
        <v>0</v>
      </c>
      <c r="J49" s="5" t="str">
        <f>'2008'!J49</f>
        <v>y</v>
      </c>
      <c r="K49" s="5" t="str">
        <f>'2008'!K49</f>
        <v>y</v>
      </c>
      <c r="L49" s="5" t="str">
        <f>'2008'!L49</f>
        <v>n</v>
      </c>
      <c r="M49" s="5" t="str">
        <f>'2008'!M49</f>
        <v>Y</v>
      </c>
      <c r="N49" s="5" t="str">
        <f>'2008'!N49</f>
        <v>y</v>
      </c>
      <c r="O49" s="5">
        <f>'2008'!O49</f>
        <v>0</v>
      </c>
      <c r="P49" s="5" t="str">
        <f>'2008'!P49</f>
        <v>N</v>
      </c>
      <c r="Q49" s="5" t="str">
        <f>'2008'!Q49</f>
        <v>y</v>
      </c>
      <c r="R49" s="5" t="str">
        <f>'2008'!R49</f>
        <v>Y</v>
      </c>
      <c r="S49" s="5" t="str">
        <f>'2008'!S49</f>
        <v>Y</v>
      </c>
      <c r="T49" s="5" t="str">
        <f>'2008'!T49</f>
        <v>y</v>
      </c>
      <c r="U49" s="5" t="str">
        <f>'2008'!U49</f>
        <v>Y</v>
      </c>
      <c r="V49" s="5">
        <f>'2008'!V49</f>
        <v>0</v>
      </c>
      <c r="W49" s="5" t="str">
        <f>'2008'!W49</f>
        <v>y</v>
      </c>
      <c r="X49" s="5" t="str">
        <f>'2008'!X49</f>
        <v>n</v>
      </c>
      <c r="Y49" s="5" t="str">
        <f>'2008'!Y49</f>
        <v>N</v>
      </c>
      <c r="Z49" s="5" t="str">
        <f>'2008'!Z49</f>
        <v>N</v>
      </c>
      <c r="AA49" s="5" t="str">
        <f>'2008'!AA49</f>
        <v>Y</v>
      </c>
      <c r="AB49" s="5" t="str">
        <f>'2008'!AB49</f>
        <v>Y</v>
      </c>
      <c r="AC49" s="5" t="str">
        <f>'2008'!AC49</f>
        <v>n</v>
      </c>
      <c r="AD49" s="5">
        <f>'2008'!AD49</f>
        <v>0</v>
      </c>
      <c r="AE49" s="5" t="str">
        <f>'2008'!AE49</f>
        <v>n</v>
      </c>
      <c r="AF49" s="5" t="str">
        <f>'2008'!AF49</f>
        <v>Y</v>
      </c>
      <c r="AG49" s="5" t="str">
        <f>'2008'!AG49</f>
        <v>Y</v>
      </c>
      <c r="AH49" s="5" t="str">
        <f>'2008'!AH49</f>
        <v>y</v>
      </c>
      <c r="AI49" s="5">
        <f>'2008'!AI49</f>
        <v>0</v>
      </c>
      <c r="AJ49" s="5" t="str">
        <f>'2008'!AJ49</f>
        <v>Y</v>
      </c>
      <c r="AK49" s="5" t="str">
        <f>'2008'!AK49</f>
        <v>N</v>
      </c>
      <c r="AL49" s="29">
        <f>'2007'!P49</f>
        <v>1</v>
      </c>
      <c r="AM49" s="29">
        <f>'2007'!Q49</f>
        <v>1</v>
      </c>
      <c r="AN49" s="29">
        <f>'2007'!S49</f>
        <v>1</v>
      </c>
      <c r="AO49" s="29">
        <f>'2007'!T49</f>
        <v>1</v>
      </c>
      <c r="AP49" s="29">
        <f>'2006'!N49</f>
        <v>1</v>
      </c>
      <c r="AQ49" s="29">
        <f>'2006'!P49</f>
        <v>0</v>
      </c>
      <c r="AR49" s="29">
        <f>'2006'!R49</f>
        <v>1</v>
      </c>
      <c r="AS49" s="29">
        <f>'2006'!T49</f>
        <v>0</v>
      </c>
      <c r="AT49" s="29">
        <f>'2006'!Y49</f>
        <v>0</v>
      </c>
      <c r="AU49" s="29">
        <f>'2006'!Z49</f>
        <v>0</v>
      </c>
      <c r="AV49" s="29">
        <v>1</v>
      </c>
      <c r="AW49" s="1">
        <f t="shared" si="3"/>
        <v>7</v>
      </c>
    </row>
    <row r="50" spans="2:49">
      <c r="C50" s="1" t="s">
        <v>114</v>
      </c>
      <c r="D50" s="1" t="s">
        <v>113</v>
      </c>
      <c r="E50" s="9">
        <v>46</v>
      </c>
      <c r="F50" s="10">
        <f t="shared" si="7"/>
        <v>14</v>
      </c>
      <c r="G50" s="5" t="str">
        <f>'2008'!G50</f>
        <v>Y</v>
      </c>
      <c r="H50" s="5">
        <f>'2008'!H50</f>
        <v>0</v>
      </c>
      <c r="I50" s="5">
        <f>'2008'!I50</f>
        <v>0</v>
      </c>
      <c r="J50" s="5" t="str">
        <f>'2008'!J50</f>
        <v>y</v>
      </c>
      <c r="K50" s="5" t="str">
        <f>'2008'!K50</f>
        <v>y</v>
      </c>
      <c r="L50" s="5" t="str">
        <f>'2008'!L50</f>
        <v>n</v>
      </c>
      <c r="M50" s="5" t="str">
        <f>'2008'!M50</f>
        <v>n</v>
      </c>
      <c r="N50" s="5" t="str">
        <f>'2008'!N50</f>
        <v>y</v>
      </c>
      <c r="O50" s="5">
        <f>'2008'!O50</f>
        <v>0</v>
      </c>
      <c r="P50" s="5" t="str">
        <f>'2008'!P50</f>
        <v>N</v>
      </c>
      <c r="Q50" s="5" t="str">
        <f>'2008'!Q50</f>
        <v>y</v>
      </c>
      <c r="R50" s="5" t="str">
        <f>'2008'!R50</f>
        <v>N</v>
      </c>
      <c r="S50" s="5" t="str">
        <f>'2008'!S50</f>
        <v>Y</v>
      </c>
      <c r="T50" s="5" t="str">
        <f>'2008'!T50</f>
        <v>n</v>
      </c>
      <c r="U50" s="5" t="str">
        <f>'2008'!U50</f>
        <v>Y</v>
      </c>
      <c r="V50" s="5">
        <f>'2008'!V50</f>
        <v>0</v>
      </c>
      <c r="W50" s="5" t="str">
        <f>'2008'!W50</f>
        <v>n</v>
      </c>
      <c r="X50" s="5" t="str">
        <f>'2008'!X50</f>
        <v>n</v>
      </c>
      <c r="Y50" s="5" t="str">
        <f>'2008'!Y50</f>
        <v>N</v>
      </c>
      <c r="Z50" s="5" t="str">
        <f>'2008'!Z50</f>
        <v>N</v>
      </c>
      <c r="AA50" s="5" t="str">
        <f>'2008'!AA50</f>
        <v>N</v>
      </c>
      <c r="AB50" s="5" t="str">
        <f>'2008'!AB50</f>
        <v>N</v>
      </c>
      <c r="AC50" s="5" t="str">
        <f>'2008'!AC50</f>
        <v>y</v>
      </c>
      <c r="AD50" s="5">
        <f>'2008'!AD50</f>
        <v>0</v>
      </c>
      <c r="AE50" s="5" t="str">
        <f>'2008'!AE50</f>
        <v>n</v>
      </c>
      <c r="AF50" s="5" t="str">
        <f>'2008'!AF50</f>
        <v>N</v>
      </c>
      <c r="AG50" s="5" t="str">
        <f>'2008'!AG50</f>
        <v>Y</v>
      </c>
      <c r="AH50" s="5" t="str">
        <f>'2008'!AH50</f>
        <v>y</v>
      </c>
      <c r="AI50" s="5">
        <f>'2008'!AI50</f>
        <v>0</v>
      </c>
      <c r="AJ50" s="5" t="str">
        <f>'2008'!AJ50</f>
        <v>Y</v>
      </c>
      <c r="AK50" s="5" t="str">
        <f>'2008'!AK50</f>
        <v>N</v>
      </c>
      <c r="AL50" s="29">
        <f>'2007'!P50</f>
        <v>1</v>
      </c>
      <c r="AM50" s="29">
        <f>'2007'!Q50</f>
        <v>0</v>
      </c>
      <c r="AN50" s="29">
        <f>'2007'!S50</f>
        <v>1</v>
      </c>
      <c r="AO50" s="29">
        <f>'2007'!T50</f>
        <v>0</v>
      </c>
      <c r="AP50" s="29">
        <f>'2006'!N50</f>
        <v>1</v>
      </c>
      <c r="AQ50" s="29">
        <f>'2006'!P50</f>
        <v>0</v>
      </c>
      <c r="AR50" s="29">
        <f>'2006'!R50</f>
        <v>0</v>
      </c>
      <c r="AS50" s="29">
        <f>'2006'!T50</f>
        <v>0</v>
      </c>
      <c r="AT50" s="29">
        <f>'2006'!Y50</f>
        <v>0</v>
      </c>
      <c r="AU50" s="29">
        <f>'2006'!Z50</f>
        <v>0</v>
      </c>
      <c r="AV50" s="29">
        <v>1</v>
      </c>
      <c r="AW50" s="1">
        <f t="shared" si="3"/>
        <v>4</v>
      </c>
    </row>
    <row r="51" spans="2:49">
      <c r="C51" s="1" t="s">
        <v>115</v>
      </c>
      <c r="D51" s="1" t="s">
        <v>116</v>
      </c>
      <c r="E51" s="9">
        <v>47</v>
      </c>
      <c r="F51" s="10">
        <f t="shared" si="7"/>
        <v>14</v>
      </c>
      <c r="G51" s="5" t="str">
        <f>'2008'!G51</f>
        <v>n</v>
      </c>
      <c r="H51" s="5">
        <f>'2008'!H51</f>
        <v>0</v>
      </c>
      <c r="I51" s="5">
        <f>'2008'!I51</f>
        <v>0</v>
      </c>
      <c r="J51" s="5" t="str">
        <f>'2008'!J51</f>
        <v>y</v>
      </c>
      <c r="K51" s="5" t="str">
        <f>'2008'!K51</f>
        <v>n</v>
      </c>
      <c r="L51" s="5" t="str">
        <f>'2008'!L51</f>
        <v>n</v>
      </c>
      <c r="M51" s="5" t="str">
        <f>'2008'!M51</f>
        <v>n</v>
      </c>
      <c r="N51" s="5" t="str">
        <f>'2008'!N51</f>
        <v>y</v>
      </c>
      <c r="O51" s="5">
        <f>'2008'!O51</f>
        <v>0</v>
      </c>
      <c r="P51" s="5" t="str">
        <f>'2008'!P51</f>
        <v>Y</v>
      </c>
      <c r="Q51" s="5" t="str">
        <f>'2008'!Q51</f>
        <v>y</v>
      </c>
      <c r="R51" s="5" t="str">
        <f>'2008'!R51</f>
        <v>N</v>
      </c>
      <c r="S51" s="5" t="str">
        <f>'2008'!S51</f>
        <v>Y</v>
      </c>
      <c r="T51" s="5" t="str">
        <f>'2008'!T51</f>
        <v>n</v>
      </c>
      <c r="U51" s="5" t="str">
        <f>'2008'!U51</f>
        <v>Y</v>
      </c>
      <c r="V51" s="5">
        <f>'2008'!V51</f>
        <v>0</v>
      </c>
      <c r="W51" s="5" t="str">
        <f>'2008'!W51</f>
        <v>y</v>
      </c>
      <c r="X51" s="5" t="str">
        <f>'2008'!X51</f>
        <v>n</v>
      </c>
      <c r="Y51" s="5" t="str">
        <f>'2008'!Y51</f>
        <v>N</v>
      </c>
      <c r="Z51" s="5" t="str">
        <f>'2008'!Z51</f>
        <v>N</v>
      </c>
      <c r="AA51" s="5" t="str">
        <f>'2008'!AA51</f>
        <v>Y</v>
      </c>
      <c r="AB51" s="5" t="str">
        <f>'2008'!AB51</f>
        <v>N</v>
      </c>
      <c r="AC51" s="5" t="str">
        <f>'2008'!AC51</f>
        <v>n</v>
      </c>
      <c r="AD51" s="5">
        <f>'2008'!AD51</f>
        <v>0</v>
      </c>
      <c r="AE51" s="5" t="str">
        <f>'2008'!AE51</f>
        <v>n</v>
      </c>
      <c r="AF51" s="5" t="str">
        <f>'2008'!AF51</f>
        <v>Y</v>
      </c>
      <c r="AG51" s="5" t="str">
        <f>'2008'!AG51</f>
        <v>Y</v>
      </c>
      <c r="AH51" s="5" t="str">
        <f>'2008'!AH51</f>
        <v>y</v>
      </c>
      <c r="AI51" s="5">
        <f>'2008'!AI51</f>
        <v>0</v>
      </c>
      <c r="AJ51" s="5" t="str">
        <f>'2008'!AJ51</f>
        <v>N</v>
      </c>
      <c r="AK51" s="5" t="str">
        <f>'2008'!AK51</f>
        <v>N</v>
      </c>
      <c r="AL51" s="29">
        <f>'2007'!P51</f>
        <v>0</v>
      </c>
      <c r="AM51" s="29">
        <f>'2007'!Q51</f>
        <v>1</v>
      </c>
      <c r="AN51" s="29">
        <f>'2007'!S51</f>
        <v>1</v>
      </c>
      <c r="AO51" s="29">
        <f>'2007'!T51</f>
        <v>1</v>
      </c>
      <c r="AP51" s="29">
        <f>'2006'!N51</f>
        <v>0</v>
      </c>
      <c r="AQ51" s="29">
        <f>'2006'!P51</f>
        <v>0</v>
      </c>
      <c r="AR51" s="29">
        <f>'2006'!R51</f>
        <v>0</v>
      </c>
      <c r="AS51" s="29">
        <f>'2006'!T51</f>
        <v>0</v>
      </c>
      <c r="AT51" s="29">
        <f>'2006'!Y51</f>
        <v>0</v>
      </c>
      <c r="AU51" s="29">
        <f>'2006'!Z51</f>
        <v>0</v>
      </c>
      <c r="AV51" s="29">
        <v>0</v>
      </c>
      <c r="AW51" s="1">
        <f t="shared" si="3"/>
        <v>3</v>
      </c>
    </row>
    <row r="52" spans="2:49">
      <c r="D52" s="1" t="s">
        <v>117</v>
      </c>
      <c r="E52" s="9">
        <v>48</v>
      </c>
      <c r="F52" s="10">
        <f t="shared" si="7"/>
        <v>9</v>
      </c>
      <c r="G52" s="5">
        <f>'2008'!G52</f>
        <v>0</v>
      </c>
      <c r="H52" s="5">
        <f>'2008'!H52</f>
        <v>0</v>
      </c>
      <c r="I52" s="5">
        <f>'2008'!I52</f>
        <v>0</v>
      </c>
      <c r="J52" s="5" t="str">
        <f>'2008'!J52</f>
        <v>y</v>
      </c>
      <c r="K52" s="5" t="str">
        <f>'2008'!K52</f>
        <v>n/a</v>
      </c>
      <c r="L52" s="5" t="str">
        <f>'2008'!L52</f>
        <v>n/a</v>
      </c>
      <c r="M52" s="5" t="str">
        <f>'2008'!M52</f>
        <v>n</v>
      </c>
      <c r="N52" s="5">
        <f>'2008'!N52</f>
        <v>0</v>
      </c>
      <c r="O52" s="5">
        <f>'2008'!O52</f>
        <v>0</v>
      </c>
      <c r="P52" s="5">
        <f>'2008'!P52</f>
        <v>0</v>
      </c>
      <c r="Q52" s="5">
        <f>'2008'!Q52</f>
        <v>0</v>
      </c>
      <c r="R52" s="5">
        <f>'2008'!R52</f>
        <v>0</v>
      </c>
      <c r="S52" s="5" t="str">
        <f>'2008'!S52</f>
        <v>Y</v>
      </c>
      <c r="T52" s="5" t="str">
        <f>'2008'!T52</f>
        <v>n</v>
      </c>
      <c r="U52" s="5" t="str">
        <f>'2008'!U52</f>
        <v>y</v>
      </c>
      <c r="V52" s="5">
        <f>'2008'!V52</f>
        <v>0</v>
      </c>
      <c r="W52" s="5">
        <f>'2008'!W52</f>
        <v>0</v>
      </c>
      <c r="X52" s="5">
        <f>'2008'!X52</f>
        <v>0</v>
      </c>
      <c r="Y52" s="5" t="str">
        <f>'2008'!Y52</f>
        <v>Y</v>
      </c>
      <c r="Z52" s="5">
        <f>'2008'!Z52</f>
        <v>0</v>
      </c>
      <c r="AA52" s="5" t="str">
        <f>'2008'!AA52</f>
        <v xml:space="preserve"> </v>
      </c>
      <c r="AB52" s="5" t="str">
        <f>'2008'!AB52</f>
        <v>Y</v>
      </c>
      <c r="AC52" s="5">
        <f>'2008'!AC52</f>
        <v>0</v>
      </c>
      <c r="AD52" s="5">
        <f>'2008'!AD52</f>
        <v>0</v>
      </c>
      <c r="AE52" s="5">
        <f>'2008'!AE52</f>
        <v>0</v>
      </c>
      <c r="AF52" s="5">
        <f>'2008'!AF52</f>
        <v>0</v>
      </c>
      <c r="AG52" s="5">
        <f>'2008'!AG52</f>
        <v>0</v>
      </c>
      <c r="AH52" s="5">
        <f>'2008'!AH52</f>
        <v>0</v>
      </c>
      <c r="AI52" s="5">
        <f>'2008'!AI52</f>
        <v>0</v>
      </c>
      <c r="AJ52" s="5">
        <f>'2008'!AJ52</f>
        <v>0</v>
      </c>
      <c r="AK52" s="5">
        <f>'2008'!AK52</f>
        <v>0</v>
      </c>
      <c r="AL52" s="29">
        <f>'2007'!P52</f>
        <v>1</v>
      </c>
      <c r="AM52" s="29">
        <f>'2007'!Q52</f>
        <v>0</v>
      </c>
      <c r="AN52" s="29">
        <f>'2007'!S52</f>
        <v>1</v>
      </c>
      <c r="AO52" s="29">
        <f>'2007'!T52</f>
        <v>1</v>
      </c>
      <c r="AP52" s="29">
        <f>'2006'!N52</f>
        <v>1</v>
      </c>
      <c r="AQ52" s="29">
        <f>'2006'!P52</f>
        <v>0</v>
      </c>
      <c r="AR52" s="29">
        <f>'2006'!R52</f>
        <v>0</v>
      </c>
      <c r="AS52" s="29">
        <f>'2006'!T52</f>
        <v>0</v>
      </c>
      <c r="AT52" s="29">
        <f>'2006'!Y52</f>
        <v>0</v>
      </c>
      <c r="AU52" s="29">
        <f>'2006'!Z52</f>
        <v>0</v>
      </c>
      <c r="AV52" s="29">
        <f>'2004'!W56</f>
        <v>0</v>
      </c>
      <c r="AW52" s="1">
        <f t="shared" si="3"/>
        <v>4</v>
      </c>
    </row>
    <row r="53" spans="2:49">
      <c r="B53" s="12" t="s">
        <v>118</v>
      </c>
      <c r="C53" s="12" t="s">
        <v>119</v>
      </c>
      <c r="D53" s="13" t="s">
        <v>120</v>
      </c>
      <c r="E53" s="9">
        <v>49</v>
      </c>
      <c r="F53" s="10">
        <f>SUM(AL53:AU53)</f>
        <v>0.1</v>
      </c>
      <c r="G53" s="5">
        <f>'2008'!G53</f>
        <v>0</v>
      </c>
      <c r="H53" s="5">
        <f>'2008'!H53</f>
        <v>0</v>
      </c>
      <c r="I53" s="5">
        <f>'2008'!I53</f>
        <v>0</v>
      </c>
      <c r="J53" s="5">
        <f>'2008'!J53</f>
        <v>0</v>
      </c>
      <c r="K53" s="5">
        <f>'2008'!K53</f>
        <v>0</v>
      </c>
      <c r="L53" s="5">
        <f>'2008'!L53</f>
        <v>0</v>
      </c>
      <c r="M53" s="5">
        <f>'2008'!M53</f>
        <v>1</v>
      </c>
      <c r="N53" s="5">
        <f>'2008'!N53</f>
        <v>0</v>
      </c>
      <c r="O53" s="5">
        <f>'2008'!O53</f>
        <v>0</v>
      </c>
      <c r="P53" s="5">
        <f>'2008'!P53</f>
        <v>0</v>
      </c>
      <c r="Q53" s="5">
        <f>'2008'!Q53</f>
        <v>0</v>
      </c>
      <c r="R53" s="5">
        <f>'2008'!R53</f>
        <v>0</v>
      </c>
      <c r="S53" s="5">
        <f>'2008'!S53</f>
        <v>0</v>
      </c>
      <c r="T53" s="5">
        <f>'2008'!T53</f>
        <v>0</v>
      </c>
      <c r="U53" s="5">
        <f>'2008'!U53</f>
        <v>0</v>
      </c>
      <c r="V53" s="5">
        <f>'2008'!V53</f>
        <v>0</v>
      </c>
      <c r="W53" s="5">
        <f>'2008'!W53</f>
        <v>0</v>
      </c>
      <c r="X53" s="5">
        <f>'2008'!X53</f>
        <v>0</v>
      </c>
      <c r="Y53" s="5">
        <f>'2008'!Y53</f>
        <v>0</v>
      </c>
      <c r="Z53" s="5">
        <f>'2008'!Z53</f>
        <v>0.72</v>
      </c>
      <c r="AA53" s="5">
        <f>'2008'!AA53</f>
        <v>0</v>
      </c>
      <c r="AB53" s="5">
        <f>'2008'!AB53</f>
        <v>0</v>
      </c>
      <c r="AC53" s="5">
        <f>'2008'!AC53</f>
        <v>0</v>
      </c>
      <c r="AD53" s="5">
        <f>'2008'!AD53</f>
        <v>0</v>
      </c>
      <c r="AE53" s="5">
        <f>'2008'!AE53</f>
        <v>0</v>
      </c>
      <c r="AF53" s="5">
        <f>'2008'!AF53</f>
        <v>0</v>
      </c>
      <c r="AG53" s="5">
        <f>'2008'!AG53</f>
        <v>0</v>
      </c>
      <c r="AH53" s="5">
        <f>'2008'!AH53</f>
        <v>0</v>
      </c>
      <c r="AI53" s="5">
        <f>'2008'!AI53</f>
        <v>0</v>
      </c>
      <c r="AJ53" s="5">
        <f>'2008'!AJ53</f>
        <v>0.01</v>
      </c>
      <c r="AK53" s="5">
        <f>'2008'!AK53</f>
        <v>0</v>
      </c>
      <c r="AL53" s="31">
        <f>'2007'!P53</f>
        <v>0</v>
      </c>
      <c r="AM53" s="31">
        <f>'2007'!Q53</f>
        <v>0</v>
      </c>
      <c r="AN53" s="31">
        <f>'2007'!S53</f>
        <v>0</v>
      </c>
      <c r="AO53" s="31">
        <f>'2007'!T53</f>
        <v>0.1</v>
      </c>
      <c r="AP53" s="31">
        <f>'2006'!N53</f>
        <v>0</v>
      </c>
      <c r="AQ53" s="31">
        <f>'2006'!P53</f>
        <v>0</v>
      </c>
      <c r="AR53" s="31">
        <f>'2006'!R53</f>
        <v>0</v>
      </c>
      <c r="AS53" s="31">
        <f>'2006'!T53</f>
        <v>0</v>
      </c>
      <c r="AT53" s="31">
        <f>'2006'!Y53</f>
        <v>0</v>
      </c>
      <c r="AU53" s="31">
        <f>'2006'!Z53</f>
        <v>0</v>
      </c>
      <c r="AV53" s="31">
        <f>'2004'!W57</f>
        <v>0</v>
      </c>
      <c r="AW53" s="1">
        <f t="shared" si="3"/>
        <v>1</v>
      </c>
    </row>
    <row r="54" spans="2:49">
      <c r="B54" s="12" t="s">
        <v>121</v>
      </c>
      <c r="C54" s="12" t="s">
        <v>122</v>
      </c>
      <c r="D54" s="13" t="s">
        <v>123</v>
      </c>
      <c r="E54" s="9">
        <v>50</v>
      </c>
      <c r="F54" s="10">
        <f>SUM(AL54:AU54)</f>
        <v>0.90700000000000003</v>
      </c>
      <c r="G54" s="5">
        <f>'2008'!G54</f>
        <v>0</v>
      </c>
      <c r="H54" s="5">
        <f>'2008'!H54</f>
        <v>0</v>
      </c>
      <c r="I54" s="5">
        <f>'2008'!I54</f>
        <v>0</v>
      </c>
      <c r="J54" s="5">
        <f>'2008'!J54</f>
        <v>0</v>
      </c>
      <c r="K54" s="5">
        <f>'2008'!K54</f>
        <v>0</v>
      </c>
      <c r="L54" s="5">
        <f>'2008'!L54</f>
        <v>0</v>
      </c>
      <c r="M54" s="5">
        <f>'2008'!M54</f>
        <v>1</v>
      </c>
      <c r="N54" s="5">
        <f>'2008'!N54</f>
        <v>0</v>
      </c>
      <c r="O54" s="5">
        <f>'2008'!O54</f>
        <v>0</v>
      </c>
      <c r="P54" s="5">
        <f>'2008'!P54</f>
        <v>0</v>
      </c>
      <c r="Q54" s="5">
        <f>'2008'!Q54</f>
        <v>0</v>
      </c>
      <c r="R54" s="5">
        <f>'2008'!R54</f>
        <v>0</v>
      </c>
      <c r="S54" s="5">
        <f>'2008'!S54</f>
        <v>0</v>
      </c>
      <c r="T54" s="5">
        <f>'2008'!T54</f>
        <v>0</v>
      </c>
      <c r="U54" s="5">
        <f>'2008'!U54</f>
        <v>0</v>
      </c>
      <c r="V54" s="5">
        <f>'2008'!V54</f>
        <v>0</v>
      </c>
      <c r="W54" s="5">
        <f>'2008'!W54</f>
        <v>0</v>
      </c>
      <c r="X54" s="5">
        <f>'2008'!X54</f>
        <v>0</v>
      </c>
      <c r="Y54" s="5">
        <f>'2008'!Y54</f>
        <v>0.1</v>
      </c>
      <c r="Z54" s="5">
        <f>'2008'!Z54</f>
        <v>0.08</v>
      </c>
      <c r="AA54" s="5">
        <f>'2008'!AA54</f>
        <v>0</v>
      </c>
      <c r="AB54" s="5">
        <f>'2008'!AB54</f>
        <v>0</v>
      </c>
      <c r="AC54" s="5">
        <f>'2008'!AC54</f>
        <v>0</v>
      </c>
      <c r="AD54" s="5">
        <f>'2008'!AD54</f>
        <v>0</v>
      </c>
      <c r="AE54" s="5">
        <f>'2008'!AE54</f>
        <v>0</v>
      </c>
      <c r="AF54" s="5">
        <f>'2008'!AF54</f>
        <v>0</v>
      </c>
      <c r="AG54" s="5">
        <f>'2008'!AG54</f>
        <v>0</v>
      </c>
      <c r="AH54" s="5">
        <f>'2008'!AH54</f>
        <v>0</v>
      </c>
      <c r="AI54" s="5">
        <f>'2008'!AI54</f>
        <v>0</v>
      </c>
      <c r="AJ54" s="5">
        <f>'2008'!AJ54</f>
        <v>0</v>
      </c>
      <c r="AK54" s="5">
        <f>'2008'!AK54</f>
        <v>0</v>
      </c>
      <c r="AL54" s="31">
        <f>'2007'!P54</f>
        <v>7.0000000000000001E-3</v>
      </c>
      <c r="AM54" s="31">
        <f>'2007'!Q54</f>
        <v>0</v>
      </c>
      <c r="AN54" s="31">
        <f>'2007'!S54</f>
        <v>0</v>
      </c>
      <c r="AO54" s="31">
        <f>'2007'!T54</f>
        <v>0.5</v>
      </c>
      <c r="AP54" s="31">
        <f>'2006'!N54</f>
        <v>0</v>
      </c>
      <c r="AQ54" s="31">
        <f>'2006'!P54</f>
        <v>0</v>
      </c>
      <c r="AR54" s="31">
        <f>'2006'!R54</f>
        <v>0</v>
      </c>
      <c r="AS54" s="31">
        <f>'2006'!T54</f>
        <v>0</v>
      </c>
      <c r="AT54" s="31">
        <f>'2006'!Y54</f>
        <v>0.4</v>
      </c>
      <c r="AU54" s="31">
        <f>'2006'!Z54</f>
        <v>0</v>
      </c>
      <c r="AV54" s="31">
        <f>'2004'!W58</f>
        <v>0</v>
      </c>
      <c r="AW54" s="1">
        <f t="shared" si="3"/>
        <v>3</v>
      </c>
    </row>
    <row r="55" spans="2:49">
      <c r="D55" s="13" t="s">
        <v>124</v>
      </c>
      <c r="E55" s="14">
        <v>51</v>
      </c>
      <c r="F55" s="10">
        <f>SUM(AL55:AU55)</f>
        <v>1.0640000000000001</v>
      </c>
      <c r="G55" s="5">
        <f>'2008'!G55</f>
        <v>0</v>
      </c>
      <c r="H55" s="5">
        <f>'2008'!H55</f>
        <v>0</v>
      </c>
      <c r="I55" s="5">
        <f>'2008'!I55</f>
        <v>1</v>
      </c>
      <c r="J55" s="5">
        <f>'2008'!J55</f>
        <v>1</v>
      </c>
      <c r="K55" s="5">
        <f>'2008'!K55</f>
        <v>0.38</v>
      </c>
      <c r="L55" s="5">
        <f>'2008'!L55</f>
        <v>0</v>
      </c>
      <c r="M55" s="5">
        <f>'2008'!M55</f>
        <v>1</v>
      </c>
      <c r="N55" s="5">
        <f>'2008'!N55</f>
        <v>0</v>
      </c>
      <c r="O55" s="5">
        <f>'2008'!O55</f>
        <v>0</v>
      </c>
      <c r="P55" s="5">
        <f>'2008'!P55</f>
        <v>0.3</v>
      </c>
      <c r="Q55" s="5">
        <f>'2008'!Q55</f>
        <v>1</v>
      </c>
      <c r="R55" s="5">
        <f>'2008'!R55</f>
        <v>0</v>
      </c>
      <c r="S55" s="5">
        <f>'2008'!S55</f>
        <v>0.3</v>
      </c>
      <c r="T55" s="5">
        <f>'2008'!T55</f>
        <v>0</v>
      </c>
      <c r="U55" s="5">
        <f>'2008'!U55</f>
        <v>0</v>
      </c>
      <c r="V55" s="5">
        <f>'2008'!V55</f>
        <v>0</v>
      </c>
      <c r="W55" s="5">
        <f>'2008'!W55</f>
        <v>0.01</v>
      </c>
      <c r="X55" s="5">
        <f>'2008'!X55</f>
        <v>0</v>
      </c>
      <c r="Y55" s="5">
        <f>'2008'!Y55</f>
        <v>0</v>
      </c>
      <c r="Z55" s="5">
        <f>'2008'!Z55</f>
        <v>0.14000000000000001</v>
      </c>
      <c r="AA55" s="5">
        <f>'2008'!AA55</f>
        <v>0.37</v>
      </c>
      <c r="AB55" s="5">
        <f>'2008'!AB55</f>
        <v>0</v>
      </c>
      <c r="AC55" s="5">
        <f>'2008'!AC55</f>
        <v>0</v>
      </c>
      <c r="AD55" s="5">
        <f>'2008'!AD55</f>
        <v>0</v>
      </c>
      <c r="AE55" s="5">
        <f>'2008'!AE55</f>
        <v>0</v>
      </c>
      <c r="AF55" s="5">
        <f>'2008'!AF55</f>
        <v>0</v>
      </c>
      <c r="AG55" s="5">
        <f>'2008'!AG55</f>
        <v>0</v>
      </c>
      <c r="AH55" s="5">
        <f>'2008'!AH55</f>
        <v>0</v>
      </c>
      <c r="AI55" s="5">
        <f>'2008'!AI55</f>
        <v>0</v>
      </c>
      <c r="AJ55" s="5">
        <f>'2008'!AJ55</f>
        <v>0</v>
      </c>
      <c r="AK55" s="5">
        <f>'2008'!AK55</f>
        <v>0</v>
      </c>
      <c r="AL55" s="31">
        <f>'2007'!P55</f>
        <v>6.4000000000000001E-2</v>
      </c>
      <c r="AM55" s="31">
        <f>'2007'!Q55</f>
        <v>1</v>
      </c>
      <c r="AN55" s="31">
        <f>'2007'!S55</f>
        <v>0</v>
      </c>
      <c r="AO55" s="31">
        <f>'2007'!T55</f>
        <v>0</v>
      </c>
      <c r="AP55" s="31">
        <f>'2006'!N55</f>
        <v>0</v>
      </c>
      <c r="AQ55" s="31">
        <f>'2006'!P55</f>
        <v>0</v>
      </c>
      <c r="AR55" s="31">
        <f>'2006'!R55</f>
        <v>0</v>
      </c>
      <c r="AS55" s="31">
        <f>'2006'!T55</f>
        <v>0</v>
      </c>
      <c r="AT55" s="31">
        <f>'2006'!Y55</f>
        <v>0</v>
      </c>
      <c r="AU55" s="31">
        <f>'2006'!Z55</f>
        <v>0</v>
      </c>
      <c r="AV55" s="31">
        <v>0.18</v>
      </c>
      <c r="AW55" s="1">
        <f t="shared" si="3"/>
        <v>3</v>
      </c>
    </row>
    <row r="56" spans="2:49">
      <c r="B56" s="1" t="s">
        <v>125</v>
      </c>
      <c r="C56" s="1" t="s">
        <v>126</v>
      </c>
      <c r="D56" s="13" t="s">
        <v>127</v>
      </c>
      <c r="E56" s="14">
        <v>52</v>
      </c>
      <c r="F56" s="10">
        <f t="shared" ref="F56:F57" si="8">SUM(G56:AV56)</f>
        <v>2</v>
      </c>
      <c r="G56" s="5">
        <f>'2008'!G56</f>
        <v>0</v>
      </c>
      <c r="H56" s="5">
        <f>'2008'!H56</f>
        <v>0</v>
      </c>
      <c r="I56" s="5">
        <f>'2008'!I56</f>
        <v>0</v>
      </c>
      <c r="J56" s="5">
        <f>'2008'!J56</f>
        <v>0</v>
      </c>
      <c r="K56" s="5">
        <f>'2008'!K56</f>
        <v>0</v>
      </c>
      <c r="L56" s="5">
        <f>'2008'!L56</f>
        <v>0</v>
      </c>
      <c r="M56" s="5">
        <f>'2008'!M56</f>
        <v>0</v>
      </c>
      <c r="N56" s="5">
        <f>'2008'!N56</f>
        <v>0</v>
      </c>
      <c r="O56" s="5">
        <f>'2008'!O56</f>
        <v>0</v>
      </c>
      <c r="P56" s="5">
        <f>'2008'!P56</f>
        <v>0</v>
      </c>
      <c r="Q56" s="5">
        <f>'2008'!Q56</f>
        <v>0</v>
      </c>
      <c r="R56" s="5">
        <f>'2008'!R56</f>
        <v>0</v>
      </c>
      <c r="S56" s="5">
        <f>'2008'!S56</f>
        <v>0</v>
      </c>
      <c r="T56" s="5">
        <f>'2008'!T56</f>
        <v>0</v>
      </c>
      <c r="U56" s="5">
        <f>'2008'!U56</f>
        <v>0</v>
      </c>
      <c r="V56" s="5">
        <f>'2008'!V56</f>
        <v>0</v>
      </c>
      <c r="W56" s="5">
        <f>'2008'!W56</f>
        <v>0</v>
      </c>
      <c r="X56" s="5">
        <f>'2008'!X56</f>
        <v>0</v>
      </c>
      <c r="Y56" s="5">
        <f>'2008'!Y56</f>
        <v>0</v>
      </c>
      <c r="Z56" s="5">
        <f>'2008'!Z56</f>
        <v>0</v>
      </c>
      <c r="AA56" s="5">
        <f>'2008'!AA56</f>
        <v>0</v>
      </c>
      <c r="AB56" s="5">
        <f>'2008'!AB56</f>
        <v>0</v>
      </c>
      <c r="AC56" s="5">
        <f>'2008'!AC56</f>
        <v>0</v>
      </c>
      <c r="AD56" s="5">
        <f>'2008'!AD56</f>
        <v>0</v>
      </c>
      <c r="AE56" s="5">
        <f>'2008'!AE56</f>
        <v>0</v>
      </c>
      <c r="AF56" s="5">
        <f>'2008'!AF56</f>
        <v>0</v>
      </c>
      <c r="AG56" s="5">
        <f>'2008'!AG56</f>
        <v>0</v>
      </c>
      <c r="AH56" s="5">
        <f>'2008'!AH56</f>
        <v>0</v>
      </c>
      <c r="AI56" s="5">
        <f>'2008'!AI56</f>
        <v>0</v>
      </c>
      <c r="AJ56" s="5">
        <f>'2008'!AJ56</f>
        <v>0</v>
      </c>
      <c r="AK56" s="5">
        <f>'2008'!AK56</f>
        <v>0</v>
      </c>
      <c r="AL56" s="10">
        <f>'2007'!P56</f>
        <v>0</v>
      </c>
      <c r="AM56" s="10">
        <f>'2007'!Q56</f>
        <v>0</v>
      </c>
      <c r="AN56" s="10">
        <f>'2007'!S56</f>
        <v>0</v>
      </c>
      <c r="AO56" s="10">
        <f>'2007'!T56</f>
        <v>0</v>
      </c>
      <c r="AP56" s="10">
        <f>'2006'!N56</f>
        <v>0</v>
      </c>
      <c r="AQ56" s="10">
        <f>'2006'!P56</f>
        <v>0</v>
      </c>
      <c r="AR56" s="10">
        <f>'2006'!R56</f>
        <v>0</v>
      </c>
      <c r="AS56" s="10">
        <f>'2006'!T56</f>
        <v>0</v>
      </c>
      <c r="AT56" s="10">
        <f>'2006'!Y56</f>
        <v>0</v>
      </c>
      <c r="AU56" s="10">
        <f>'2006'!Z56</f>
        <v>0</v>
      </c>
      <c r="AV56" s="10">
        <f>'2004'!W60</f>
        <v>2</v>
      </c>
      <c r="AW56" s="1">
        <f t="shared" si="3"/>
        <v>1</v>
      </c>
    </row>
    <row r="57" spans="2:49">
      <c r="D57" s="13" t="s">
        <v>128</v>
      </c>
      <c r="E57" s="14">
        <v>53</v>
      </c>
      <c r="F57" s="10">
        <f t="shared" si="8"/>
        <v>88</v>
      </c>
      <c r="G57" s="5">
        <f>'2008'!G57</f>
        <v>1</v>
      </c>
      <c r="H57" s="5">
        <f>'2008'!H57</f>
        <v>0</v>
      </c>
      <c r="I57" s="5">
        <f>'2008'!I57</f>
        <v>0</v>
      </c>
      <c r="J57" s="5">
        <f>'2008'!J57</f>
        <v>1</v>
      </c>
      <c r="K57" s="5">
        <f>'2008'!K57</f>
        <v>4</v>
      </c>
      <c r="L57" s="5">
        <f>'2008'!L57</f>
        <v>0</v>
      </c>
      <c r="M57" s="5">
        <f>'2008'!M57</f>
        <v>0</v>
      </c>
      <c r="N57" s="5">
        <f>'2008'!N57</f>
        <v>14</v>
      </c>
      <c r="O57" s="5">
        <f>'2008'!O57</f>
        <v>0</v>
      </c>
      <c r="P57" s="5">
        <f>'2008'!P57</f>
        <v>0</v>
      </c>
      <c r="Q57" s="5">
        <f>'2008'!Q57</f>
        <v>0</v>
      </c>
      <c r="R57" s="5">
        <f>'2008'!R57</f>
        <v>0</v>
      </c>
      <c r="S57" s="5">
        <f>'2008'!S57</f>
        <v>0</v>
      </c>
      <c r="T57" s="5">
        <f>'2008'!T57</f>
        <v>0</v>
      </c>
      <c r="U57" s="5">
        <f>'2008'!U57</f>
        <v>17</v>
      </c>
      <c r="V57" s="5">
        <f>'2008'!V57</f>
        <v>0</v>
      </c>
      <c r="W57" s="5">
        <f>'2008'!W57</f>
        <v>0</v>
      </c>
      <c r="X57" s="5">
        <f>'2008'!X57</f>
        <v>0</v>
      </c>
      <c r="Y57" s="5">
        <f>'2008'!Y57</f>
        <v>0</v>
      </c>
      <c r="Z57" s="5">
        <f>'2008'!Z57</f>
        <v>0</v>
      </c>
      <c r="AA57" s="5">
        <f>'2008'!AA57</f>
        <v>2</v>
      </c>
      <c r="AB57" s="5">
        <f>'2008'!AB57</f>
        <v>0</v>
      </c>
      <c r="AC57" s="5">
        <f>'2008'!AC57</f>
        <v>0</v>
      </c>
      <c r="AD57" s="5">
        <f>'2008'!AD57</f>
        <v>0</v>
      </c>
      <c r="AE57" s="5">
        <f>'2008'!AE57</f>
        <v>0</v>
      </c>
      <c r="AF57" s="5">
        <f>'2008'!AF57</f>
        <v>2</v>
      </c>
      <c r="AG57" s="5">
        <f>'2008'!AG57</f>
        <v>0</v>
      </c>
      <c r="AH57" s="5">
        <f>'2008'!AH57</f>
        <v>0</v>
      </c>
      <c r="AI57" s="5">
        <f>'2008'!AI57</f>
        <v>0</v>
      </c>
      <c r="AJ57" s="5">
        <f>'2008'!AJ57</f>
        <v>0</v>
      </c>
      <c r="AK57" s="5">
        <f>'2008'!AK57</f>
        <v>0</v>
      </c>
      <c r="AL57" s="10">
        <f>'2007'!P57</f>
        <v>0</v>
      </c>
      <c r="AM57" s="10">
        <f>'2007'!Q57</f>
        <v>6</v>
      </c>
      <c r="AN57" s="10">
        <f>'2007'!S57</f>
        <v>0</v>
      </c>
      <c r="AO57" s="10">
        <f>'2007'!T57</f>
        <v>0</v>
      </c>
      <c r="AP57" s="10">
        <f>'2006'!N57</f>
        <v>0</v>
      </c>
      <c r="AQ57" s="10">
        <f>'2006'!P57</f>
        <v>41</v>
      </c>
      <c r="AR57" s="10">
        <f>'2006'!R57</f>
        <v>0</v>
      </c>
      <c r="AS57" s="10">
        <f>'2006'!T57</f>
        <v>0</v>
      </c>
      <c r="AT57" s="10">
        <f>'2006'!Y57</f>
        <v>0</v>
      </c>
      <c r="AU57" s="10">
        <f>'2006'!Z57</f>
        <v>0</v>
      </c>
      <c r="AV57" s="10">
        <f>'2004'!W61</f>
        <v>0</v>
      </c>
      <c r="AW57" s="1">
        <f t="shared" si="3"/>
        <v>2</v>
      </c>
    </row>
    <row r="58" spans="2:49">
      <c r="D58" s="13" t="s">
        <v>129</v>
      </c>
      <c r="E58" s="14">
        <v>54</v>
      </c>
      <c r="F58" s="246">
        <f>SUMPRODUCT(G58:AV58,G71:AV71)/F71</f>
        <v>0.37374145766705941</v>
      </c>
      <c r="G58" s="256">
        <f>'2008'!G58</f>
        <v>0.39</v>
      </c>
      <c r="H58" s="256">
        <f>'2008'!H58</f>
        <v>0</v>
      </c>
      <c r="I58" s="256">
        <f>'2008'!I58</f>
        <v>0.51</v>
      </c>
      <c r="J58" s="256">
        <f>'2008'!J58</f>
        <v>0.15</v>
      </c>
      <c r="K58" s="256">
        <f>'2008'!K58</f>
        <v>0.9</v>
      </c>
      <c r="L58" s="256">
        <f>'2008'!L58</f>
        <v>0</v>
      </c>
      <c r="M58" s="256">
        <f>'2008'!M58</f>
        <v>0.17</v>
      </c>
      <c r="N58" s="256">
        <f>'2008'!N58</f>
        <v>0.9</v>
      </c>
      <c r="O58" s="256">
        <f>'2008'!O58</f>
        <v>0</v>
      </c>
      <c r="P58" s="256">
        <f>'2008'!P58</f>
        <v>0.1</v>
      </c>
      <c r="Q58" s="256">
        <f>'2008'!Q58</f>
        <v>0.2</v>
      </c>
      <c r="R58" s="256">
        <f>'2008'!R58</f>
        <v>0</v>
      </c>
      <c r="S58" s="256">
        <f>'2008'!S58</f>
        <v>1</v>
      </c>
      <c r="T58" s="256">
        <f>'2008'!T58</f>
        <v>0.03</v>
      </c>
      <c r="U58" s="256">
        <f>'2008'!U58</f>
        <v>0.98</v>
      </c>
      <c r="V58" s="256">
        <f>'2008'!V58</f>
        <v>0</v>
      </c>
      <c r="W58" s="256">
        <f>'2008'!W58</f>
        <v>0.3</v>
      </c>
      <c r="X58" s="256">
        <f>'2008'!X58</f>
        <v>0.4</v>
      </c>
      <c r="Y58" s="256">
        <f>'2008'!Y58</f>
        <v>0.02</v>
      </c>
      <c r="Z58" s="256">
        <f>'2008'!Z58</f>
        <v>0.59</v>
      </c>
      <c r="AA58" s="256">
        <f>'2008'!AA58</f>
        <v>0.3</v>
      </c>
      <c r="AB58" s="256">
        <f>'2008'!AB58</f>
        <v>0.4</v>
      </c>
      <c r="AC58" s="256">
        <f>'2008'!AC58</f>
        <v>0.03</v>
      </c>
      <c r="AD58" s="256">
        <f>'2008'!AD58</f>
        <v>0</v>
      </c>
      <c r="AE58" s="256">
        <f>'2008'!AE58</f>
        <v>0</v>
      </c>
      <c r="AF58" s="256">
        <f>'2008'!AF58</f>
        <v>0.75</v>
      </c>
      <c r="AG58" s="256">
        <f>'2008'!AG58</f>
        <v>0.1</v>
      </c>
      <c r="AH58" s="256">
        <f>'2008'!AH58</f>
        <v>0.3</v>
      </c>
      <c r="AI58" s="256">
        <f>'2008'!AI58</f>
        <v>0.2</v>
      </c>
      <c r="AJ58" s="256">
        <f>'2008'!AJ58</f>
        <v>0.11</v>
      </c>
      <c r="AK58" s="256">
        <f>'2008'!AK58</f>
        <v>0</v>
      </c>
      <c r="AL58" s="43">
        <f>'2007'!P58</f>
        <v>0.61</v>
      </c>
      <c r="AM58" s="43">
        <f>'2007'!Q58</f>
        <v>0.7</v>
      </c>
      <c r="AN58" s="43">
        <f>'2007'!S58</f>
        <v>0.52</v>
      </c>
      <c r="AO58" s="43">
        <f>'2007'!T58</f>
        <v>0.56000000000000005</v>
      </c>
      <c r="AP58" s="43">
        <f>'2006'!N58</f>
        <v>1.87</v>
      </c>
      <c r="AQ58" s="43">
        <f>'2006'!P58</f>
        <v>0.42</v>
      </c>
      <c r="AR58" s="43">
        <f>'2006'!R58</f>
        <v>0.3</v>
      </c>
      <c r="AS58" s="43">
        <f>'2006'!T58</f>
        <v>0.31</v>
      </c>
      <c r="AT58" s="43">
        <f>'2006'!Y58</f>
        <v>0.25</v>
      </c>
      <c r="AU58" s="43">
        <f>'2006'!Z58</f>
        <v>0.16</v>
      </c>
      <c r="AV58" s="43">
        <v>0.5</v>
      </c>
      <c r="AW58" s="1">
        <f t="shared" si="3"/>
        <v>11</v>
      </c>
    </row>
    <row r="59" spans="2:49">
      <c r="D59" s="13" t="s">
        <v>130</v>
      </c>
      <c r="E59" s="14">
        <v>55</v>
      </c>
      <c r="F59" s="246">
        <f>SUMPRODUCT(G59:AV59,G72:AV72)/F72</f>
        <v>0.33131893570006749</v>
      </c>
      <c r="G59" s="256">
        <f>'2008'!G59</f>
        <v>0.6</v>
      </c>
      <c r="H59" s="256">
        <f>'2008'!H59</f>
        <v>0</v>
      </c>
      <c r="I59" s="256">
        <f>'2008'!I59</f>
        <v>0.1</v>
      </c>
      <c r="J59" s="256">
        <f>'2008'!J59</f>
        <v>0.16</v>
      </c>
      <c r="K59" s="256">
        <f>'2008'!K59</f>
        <v>0.75</v>
      </c>
      <c r="L59" s="256">
        <f>'2008'!L59</f>
        <v>0</v>
      </c>
      <c r="M59" s="256">
        <f>'2008'!M59</f>
        <v>0.27</v>
      </c>
      <c r="N59" s="256">
        <f>'2008'!N59</f>
        <v>0.02</v>
      </c>
      <c r="O59" s="256">
        <f>'2008'!O59</f>
        <v>0</v>
      </c>
      <c r="P59" s="256">
        <f>'2008'!P59</f>
        <v>0.9</v>
      </c>
      <c r="Q59" s="256">
        <f>'2008'!Q59</f>
        <v>0.95</v>
      </c>
      <c r="R59" s="256">
        <f>'2008'!R59</f>
        <v>0</v>
      </c>
      <c r="S59" s="256">
        <f>'2008'!S59</f>
        <v>0.43</v>
      </c>
      <c r="T59" s="256">
        <f>'2008'!T59</f>
        <v>0.02</v>
      </c>
      <c r="U59" s="256">
        <f>'2008'!U59</f>
        <v>0.26</v>
      </c>
      <c r="V59" s="256">
        <f>'2008'!V59</f>
        <v>0</v>
      </c>
      <c r="W59" s="256">
        <f>'2008'!W59</f>
        <v>0.95</v>
      </c>
      <c r="X59" s="256">
        <f>'2008'!X59</f>
        <v>0.03</v>
      </c>
      <c r="Y59" s="256">
        <f>'2008'!Y59</f>
        <v>0</v>
      </c>
      <c r="Z59" s="256">
        <f>'2008'!Z59</f>
        <v>0.05</v>
      </c>
      <c r="AA59" s="256">
        <f>'2008'!AA59</f>
        <v>0</v>
      </c>
      <c r="AB59" s="256">
        <f>'2008'!AB59</f>
        <v>0</v>
      </c>
      <c r="AC59" s="256">
        <f>'2008'!AC59</f>
        <v>0.56000000000000005</v>
      </c>
      <c r="AD59" s="256">
        <f>'2008'!AD59</f>
        <v>0.57999999999999996</v>
      </c>
      <c r="AE59" s="256">
        <f>'2008'!AE59</f>
        <v>0</v>
      </c>
      <c r="AF59" s="256">
        <f>'2008'!AF59</f>
        <v>0.55000000000000004</v>
      </c>
      <c r="AG59" s="256">
        <f>'2008'!AG59</f>
        <v>0.02</v>
      </c>
      <c r="AH59" s="256">
        <f>'2008'!AH59</f>
        <v>0.8</v>
      </c>
      <c r="AI59" s="256">
        <f>'2008'!AI59</f>
        <v>0</v>
      </c>
      <c r="AJ59" s="256">
        <f>'2008'!AJ59</f>
        <v>0.15</v>
      </c>
      <c r="AK59" s="256">
        <f>'2008'!AK59</f>
        <v>0</v>
      </c>
      <c r="AL59" s="44">
        <f>'2007'!P59</f>
        <v>6.4000000000000001E-2</v>
      </c>
      <c r="AM59" s="44">
        <f>'2007'!Q59</f>
        <v>0.01</v>
      </c>
      <c r="AN59" s="44">
        <f>'2007'!S59</f>
        <v>0.51</v>
      </c>
      <c r="AO59" s="44">
        <f>'2007'!T59</f>
        <v>0.6</v>
      </c>
      <c r="AP59" s="44">
        <f>'2006'!N59</f>
        <v>0.56559999999999999</v>
      </c>
      <c r="AQ59" s="44">
        <f>'2006'!P59</f>
        <v>0.32</v>
      </c>
      <c r="AR59" s="44">
        <f>'2006'!R59</f>
        <v>0</v>
      </c>
      <c r="AS59" s="44">
        <f>'2006'!T59</f>
        <v>0.68</v>
      </c>
      <c r="AT59" s="44">
        <f>'2006'!Y59</f>
        <v>0.25</v>
      </c>
      <c r="AU59" s="44">
        <f>'2006'!Z59</f>
        <v>0.16</v>
      </c>
      <c r="AV59" s="44">
        <v>0.05</v>
      </c>
      <c r="AW59" s="1">
        <f t="shared" si="3"/>
        <v>10</v>
      </c>
    </row>
    <row r="66" spans="2:48">
      <c r="B66" s="2" t="s">
        <v>362</v>
      </c>
      <c r="F66" s="10">
        <f>SUM(G66:AV66)</f>
        <v>17</v>
      </c>
      <c r="G66" s="255">
        <f>IF(SUM(G53:G55)&gt;0,1,0)</f>
        <v>0</v>
      </c>
      <c r="H66" s="255">
        <f t="shared" ref="H66:AV66" si="9">IF(SUM(H53:H55)&gt;0,1,0)</f>
        <v>0</v>
      </c>
      <c r="I66" s="255">
        <f t="shared" si="9"/>
        <v>1</v>
      </c>
      <c r="J66" s="255">
        <f t="shared" si="9"/>
        <v>1</v>
      </c>
      <c r="K66" s="255">
        <f t="shared" si="9"/>
        <v>1</v>
      </c>
      <c r="L66" s="255">
        <f t="shared" si="9"/>
        <v>0</v>
      </c>
      <c r="M66" s="255">
        <f t="shared" si="9"/>
        <v>1</v>
      </c>
      <c r="N66" s="255">
        <f t="shared" si="9"/>
        <v>0</v>
      </c>
      <c r="O66" s="255">
        <f t="shared" si="9"/>
        <v>0</v>
      </c>
      <c r="P66" s="255">
        <f t="shared" si="9"/>
        <v>1</v>
      </c>
      <c r="Q66" s="255">
        <f t="shared" si="9"/>
        <v>1</v>
      </c>
      <c r="R66" s="255">
        <f t="shared" si="9"/>
        <v>0</v>
      </c>
      <c r="S66" s="255">
        <f t="shared" si="9"/>
        <v>1</v>
      </c>
      <c r="T66" s="255">
        <f t="shared" si="9"/>
        <v>0</v>
      </c>
      <c r="U66" s="255">
        <f t="shared" si="9"/>
        <v>0</v>
      </c>
      <c r="V66" s="255">
        <f t="shared" si="9"/>
        <v>0</v>
      </c>
      <c r="W66" s="255">
        <f t="shared" si="9"/>
        <v>1</v>
      </c>
      <c r="X66" s="255">
        <f t="shared" si="9"/>
        <v>0</v>
      </c>
      <c r="Y66" s="255">
        <f t="shared" si="9"/>
        <v>1</v>
      </c>
      <c r="Z66" s="255">
        <f t="shared" si="9"/>
        <v>1</v>
      </c>
      <c r="AA66" s="255">
        <f t="shared" si="9"/>
        <v>1</v>
      </c>
      <c r="AB66" s="255">
        <f t="shared" si="9"/>
        <v>0</v>
      </c>
      <c r="AC66" s="255">
        <f t="shared" si="9"/>
        <v>0</v>
      </c>
      <c r="AD66" s="255">
        <f t="shared" si="9"/>
        <v>0</v>
      </c>
      <c r="AE66" s="255">
        <f t="shared" si="9"/>
        <v>0</v>
      </c>
      <c r="AF66" s="255">
        <f t="shared" si="9"/>
        <v>0</v>
      </c>
      <c r="AG66" s="255">
        <f t="shared" si="9"/>
        <v>0</v>
      </c>
      <c r="AH66" s="255">
        <f t="shared" si="9"/>
        <v>0</v>
      </c>
      <c r="AI66" s="255">
        <f t="shared" si="9"/>
        <v>0</v>
      </c>
      <c r="AJ66" s="255">
        <f t="shared" si="9"/>
        <v>1</v>
      </c>
      <c r="AK66" s="255">
        <f t="shared" si="9"/>
        <v>0</v>
      </c>
      <c r="AL66" s="255">
        <f t="shared" si="9"/>
        <v>1</v>
      </c>
      <c r="AM66" s="255">
        <f t="shared" si="9"/>
        <v>1</v>
      </c>
      <c r="AN66" s="255">
        <f t="shared" si="9"/>
        <v>0</v>
      </c>
      <c r="AO66" s="255">
        <f t="shared" si="9"/>
        <v>1</v>
      </c>
      <c r="AP66" s="255">
        <f t="shared" si="9"/>
        <v>0</v>
      </c>
      <c r="AQ66" s="255">
        <f t="shared" si="9"/>
        <v>0</v>
      </c>
      <c r="AR66" s="255">
        <f t="shared" si="9"/>
        <v>0</v>
      </c>
      <c r="AS66" s="255">
        <f t="shared" si="9"/>
        <v>0</v>
      </c>
      <c r="AT66" s="255">
        <f t="shared" si="9"/>
        <v>1</v>
      </c>
      <c r="AU66" s="255">
        <f t="shared" si="9"/>
        <v>0</v>
      </c>
      <c r="AV66" s="255">
        <f t="shared" si="9"/>
        <v>1</v>
      </c>
    </row>
    <row r="68" spans="2:48">
      <c r="B68" s="2" t="s">
        <v>364</v>
      </c>
      <c r="F68" s="10">
        <f>SUM(G68:AV68)</f>
        <v>34</v>
      </c>
      <c r="G68" s="247">
        <f>IF(G58&gt;0,1,0)</f>
        <v>1</v>
      </c>
      <c r="H68" s="247">
        <f t="shared" ref="H68:AV68" si="10">IF(H58&gt;0,1,0)</f>
        <v>0</v>
      </c>
      <c r="I68" s="247">
        <f t="shared" si="10"/>
        <v>1</v>
      </c>
      <c r="J68" s="247">
        <f t="shared" si="10"/>
        <v>1</v>
      </c>
      <c r="K68" s="247">
        <f t="shared" si="10"/>
        <v>1</v>
      </c>
      <c r="L68" s="247">
        <f t="shared" si="10"/>
        <v>0</v>
      </c>
      <c r="M68" s="247">
        <f t="shared" si="10"/>
        <v>1</v>
      </c>
      <c r="N68" s="247">
        <f t="shared" si="10"/>
        <v>1</v>
      </c>
      <c r="O68" s="247">
        <f t="shared" si="10"/>
        <v>0</v>
      </c>
      <c r="P68" s="247">
        <f t="shared" si="10"/>
        <v>1</v>
      </c>
      <c r="Q68" s="247">
        <f t="shared" si="10"/>
        <v>1</v>
      </c>
      <c r="R68" s="247">
        <f t="shared" si="10"/>
        <v>0</v>
      </c>
      <c r="S68" s="247">
        <f t="shared" si="10"/>
        <v>1</v>
      </c>
      <c r="T68" s="247">
        <f t="shared" si="10"/>
        <v>1</v>
      </c>
      <c r="U68" s="247">
        <f t="shared" si="10"/>
        <v>1</v>
      </c>
      <c r="V68" s="247">
        <f t="shared" si="10"/>
        <v>0</v>
      </c>
      <c r="W68" s="247">
        <f t="shared" si="10"/>
        <v>1</v>
      </c>
      <c r="X68" s="247">
        <f t="shared" si="10"/>
        <v>1</v>
      </c>
      <c r="Y68" s="247">
        <f t="shared" si="10"/>
        <v>1</v>
      </c>
      <c r="Z68" s="247">
        <f t="shared" si="10"/>
        <v>1</v>
      </c>
      <c r="AA68" s="247">
        <f t="shared" si="10"/>
        <v>1</v>
      </c>
      <c r="AB68" s="247">
        <f t="shared" si="10"/>
        <v>1</v>
      </c>
      <c r="AC68" s="247">
        <f t="shared" si="10"/>
        <v>1</v>
      </c>
      <c r="AD68" s="247">
        <f t="shared" si="10"/>
        <v>0</v>
      </c>
      <c r="AE68" s="247">
        <f t="shared" si="10"/>
        <v>0</v>
      </c>
      <c r="AF68" s="247">
        <f t="shared" si="10"/>
        <v>1</v>
      </c>
      <c r="AG68" s="247">
        <f t="shared" si="10"/>
        <v>1</v>
      </c>
      <c r="AH68" s="247">
        <f t="shared" si="10"/>
        <v>1</v>
      </c>
      <c r="AI68" s="247">
        <f t="shared" si="10"/>
        <v>1</v>
      </c>
      <c r="AJ68" s="247">
        <f t="shared" si="10"/>
        <v>1</v>
      </c>
      <c r="AK68" s="247">
        <f t="shared" si="10"/>
        <v>0</v>
      </c>
      <c r="AL68" s="247">
        <f t="shared" si="10"/>
        <v>1</v>
      </c>
      <c r="AM68" s="247">
        <f t="shared" si="10"/>
        <v>1</v>
      </c>
      <c r="AN68" s="247">
        <f t="shared" si="10"/>
        <v>1</v>
      </c>
      <c r="AO68" s="247">
        <f t="shared" si="10"/>
        <v>1</v>
      </c>
      <c r="AP68" s="247">
        <f t="shared" si="10"/>
        <v>1</v>
      </c>
      <c r="AQ68" s="247">
        <f t="shared" si="10"/>
        <v>1</v>
      </c>
      <c r="AR68" s="247">
        <f t="shared" si="10"/>
        <v>1</v>
      </c>
      <c r="AS68" s="247">
        <f t="shared" si="10"/>
        <v>1</v>
      </c>
      <c r="AT68" s="247">
        <f t="shared" si="10"/>
        <v>1</v>
      </c>
      <c r="AU68" s="247">
        <f t="shared" si="10"/>
        <v>1</v>
      </c>
      <c r="AV68" s="247">
        <f t="shared" si="10"/>
        <v>1</v>
      </c>
    </row>
    <row r="69" spans="2:48">
      <c r="B69" s="2" t="s">
        <v>365</v>
      </c>
      <c r="F69" s="10">
        <f>SUM(G69:AV69)</f>
        <v>30</v>
      </c>
      <c r="G69" s="247">
        <f>IF(G59&gt;0,1,0)</f>
        <v>1</v>
      </c>
      <c r="H69" s="247">
        <f t="shared" ref="H69:AV69" si="11">IF(H59&gt;0,1,0)</f>
        <v>0</v>
      </c>
      <c r="I69" s="247">
        <f t="shared" si="11"/>
        <v>1</v>
      </c>
      <c r="J69" s="247">
        <f t="shared" si="11"/>
        <v>1</v>
      </c>
      <c r="K69" s="247">
        <f t="shared" si="11"/>
        <v>1</v>
      </c>
      <c r="L69" s="247">
        <f t="shared" si="11"/>
        <v>0</v>
      </c>
      <c r="M69" s="247">
        <f t="shared" si="11"/>
        <v>1</v>
      </c>
      <c r="N69" s="247">
        <f t="shared" si="11"/>
        <v>1</v>
      </c>
      <c r="O69" s="247">
        <f t="shared" si="11"/>
        <v>0</v>
      </c>
      <c r="P69" s="247">
        <f t="shared" si="11"/>
        <v>1</v>
      </c>
      <c r="Q69" s="247">
        <f t="shared" si="11"/>
        <v>1</v>
      </c>
      <c r="R69" s="247">
        <f t="shared" si="11"/>
        <v>0</v>
      </c>
      <c r="S69" s="247">
        <f t="shared" si="11"/>
        <v>1</v>
      </c>
      <c r="T69" s="247">
        <f t="shared" si="11"/>
        <v>1</v>
      </c>
      <c r="U69" s="247">
        <f t="shared" si="11"/>
        <v>1</v>
      </c>
      <c r="V69" s="247">
        <f t="shared" si="11"/>
        <v>0</v>
      </c>
      <c r="W69" s="247">
        <f t="shared" si="11"/>
        <v>1</v>
      </c>
      <c r="X69" s="247">
        <f t="shared" si="11"/>
        <v>1</v>
      </c>
      <c r="Y69" s="247">
        <f t="shared" si="11"/>
        <v>0</v>
      </c>
      <c r="Z69" s="247">
        <f t="shared" si="11"/>
        <v>1</v>
      </c>
      <c r="AA69" s="247">
        <f t="shared" si="11"/>
        <v>0</v>
      </c>
      <c r="AB69" s="247">
        <f t="shared" si="11"/>
        <v>0</v>
      </c>
      <c r="AC69" s="247">
        <f t="shared" si="11"/>
        <v>1</v>
      </c>
      <c r="AD69" s="247">
        <f t="shared" si="11"/>
        <v>1</v>
      </c>
      <c r="AE69" s="247">
        <f t="shared" si="11"/>
        <v>0</v>
      </c>
      <c r="AF69" s="247">
        <f t="shared" si="11"/>
        <v>1</v>
      </c>
      <c r="AG69" s="247">
        <f t="shared" si="11"/>
        <v>1</v>
      </c>
      <c r="AH69" s="247">
        <f t="shared" si="11"/>
        <v>1</v>
      </c>
      <c r="AI69" s="247">
        <f t="shared" si="11"/>
        <v>0</v>
      </c>
      <c r="AJ69" s="247">
        <f t="shared" si="11"/>
        <v>1</v>
      </c>
      <c r="AK69" s="247">
        <f t="shared" si="11"/>
        <v>0</v>
      </c>
      <c r="AL69" s="247">
        <f t="shared" si="11"/>
        <v>1</v>
      </c>
      <c r="AM69" s="247">
        <f t="shared" si="11"/>
        <v>1</v>
      </c>
      <c r="AN69" s="247">
        <f t="shared" si="11"/>
        <v>1</v>
      </c>
      <c r="AO69" s="247">
        <f t="shared" si="11"/>
        <v>1</v>
      </c>
      <c r="AP69" s="247">
        <f t="shared" si="11"/>
        <v>1</v>
      </c>
      <c r="AQ69" s="247">
        <f t="shared" si="11"/>
        <v>1</v>
      </c>
      <c r="AR69" s="247">
        <f t="shared" si="11"/>
        <v>0</v>
      </c>
      <c r="AS69" s="247">
        <f t="shared" si="11"/>
        <v>1</v>
      </c>
      <c r="AT69" s="247">
        <f t="shared" si="11"/>
        <v>1</v>
      </c>
      <c r="AU69" s="247">
        <f t="shared" si="11"/>
        <v>1</v>
      </c>
      <c r="AV69" s="247">
        <f t="shared" si="11"/>
        <v>1</v>
      </c>
    </row>
    <row r="70" spans="2:48">
      <c r="F70" s="247"/>
      <c r="G70" s="247"/>
    </row>
    <row r="71" spans="2:48">
      <c r="B71" s="2" t="s">
        <v>366</v>
      </c>
      <c r="C71" s="4"/>
      <c r="D71" s="10"/>
      <c r="E71" s="10"/>
      <c r="F71" s="10">
        <f>F5+F7+F9+F11+F12+F14+F15</f>
        <v>89115</v>
      </c>
      <c r="G71" s="10">
        <f>G5+G7+G9+G11+G12+G14+G15</f>
        <v>230</v>
      </c>
      <c r="H71" s="10">
        <f t="shared" ref="H71:AV71" si="12">H5+H7+H9+H11+H12+H14+H15</f>
        <v>356</v>
      </c>
      <c r="I71" s="10">
        <f t="shared" si="12"/>
        <v>1246</v>
      </c>
      <c r="J71" s="10">
        <f t="shared" si="12"/>
        <v>322</v>
      </c>
      <c r="K71" s="10">
        <f t="shared" si="12"/>
        <v>7493</v>
      </c>
      <c r="L71" s="10">
        <f t="shared" si="12"/>
        <v>689</v>
      </c>
      <c r="M71" s="10">
        <f t="shared" si="12"/>
        <v>735</v>
      </c>
      <c r="N71" s="10">
        <f t="shared" si="12"/>
        <v>4920</v>
      </c>
      <c r="O71" s="10">
        <f t="shared" si="12"/>
        <v>2492</v>
      </c>
      <c r="P71" s="10">
        <f t="shared" si="12"/>
        <v>788</v>
      </c>
      <c r="Q71" s="10">
        <f t="shared" si="12"/>
        <v>1054</v>
      </c>
      <c r="R71" s="10">
        <f t="shared" si="12"/>
        <v>44</v>
      </c>
      <c r="S71" s="10">
        <f t="shared" si="12"/>
        <v>681</v>
      </c>
      <c r="T71" s="10">
        <f t="shared" si="12"/>
        <v>300</v>
      </c>
      <c r="U71" s="10">
        <f t="shared" si="12"/>
        <v>538</v>
      </c>
      <c r="V71" s="10">
        <f t="shared" si="12"/>
        <v>5123</v>
      </c>
      <c r="W71" s="10">
        <f t="shared" si="12"/>
        <v>4179</v>
      </c>
      <c r="X71" s="10">
        <f t="shared" si="12"/>
        <v>3250</v>
      </c>
      <c r="Y71" s="10">
        <f t="shared" si="12"/>
        <v>199</v>
      </c>
      <c r="Z71" s="10">
        <f t="shared" si="12"/>
        <v>5110</v>
      </c>
      <c r="AA71" s="10">
        <f t="shared" si="12"/>
        <v>3317</v>
      </c>
      <c r="AB71" s="10">
        <f t="shared" si="12"/>
        <v>6390</v>
      </c>
      <c r="AC71" s="10">
        <f t="shared" si="12"/>
        <v>175</v>
      </c>
      <c r="AD71" s="10">
        <f t="shared" si="12"/>
        <v>711</v>
      </c>
      <c r="AE71" s="10">
        <f t="shared" si="12"/>
        <v>83</v>
      </c>
      <c r="AF71" s="10">
        <f t="shared" si="12"/>
        <v>3361</v>
      </c>
      <c r="AG71" s="10">
        <f t="shared" si="12"/>
        <v>346</v>
      </c>
      <c r="AH71" s="10">
        <f t="shared" si="12"/>
        <v>2737</v>
      </c>
      <c r="AI71" s="10">
        <f t="shared" si="12"/>
        <v>2437</v>
      </c>
      <c r="AJ71" s="10">
        <f t="shared" si="12"/>
        <v>17368</v>
      </c>
      <c r="AK71" s="10">
        <f t="shared" si="12"/>
        <v>3000</v>
      </c>
      <c r="AL71" s="10">
        <f t="shared" si="12"/>
        <v>269</v>
      </c>
      <c r="AM71" s="10">
        <f t="shared" si="12"/>
        <v>217</v>
      </c>
      <c r="AN71" s="10">
        <f t="shared" si="12"/>
        <v>1692</v>
      </c>
      <c r="AO71" s="10">
        <f t="shared" si="12"/>
        <v>1737</v>
      </c>
      <c r="AP71" s="10">
        <f t="shared" si="12"/>
        <v>250</v>
      </c>
      <c r="AQ71" s="10">
        <f t="shared" si="12"/>
        <v>3828</v>
      </c>
      <c r="AR71" s="10">
        <f t="shared" si="12"/>
        <v>515</v>
      </c>
      <c r="AS71" s="10">
        <f t="shared" si="12"/>
        <v>165</v>
      </c>
      <c r="AT71" s="10">
        <f t="shared" si="12"/>
        <v>24</v>
      </c>
      <c r="AU71" s="10">
        <f t="shared" si="12"/>
        <v>5</v>
      </c>
      <c r="AV71" s="10">
        <f t="shared" si="12"/>
        <v>739</v>
      </c>
    </row>
    <row r="72" spans="2:48">
      <c r="B72" s="2" t="s">
        <v>367</v>
      </c>
      <c r="C72" s="4"/>
      <c r="D72" s="10"/>
      <c r="E72" s="10"/>
      <c r="F72" s="10">
        <f>SUM(F5:F10)</f>
        <v>109518</v>
      </c>
      <c r="G72" s="10">
        <f>SUM(G5:G10)</f>
        <v>31</v>
      </c>
      <c r="H72" s="10">
        <f t="shared" ref="H72:AV72" si="13">SUM(H5:H10)</f>
        <v>89</v>
      </c>
      <c r="I72" s="10">
        <f t="shared" si="13"/>
        <v>1301</v>
      </c>
      <c r="J72" s="10">
        <f t="shared" si="13"/>
        <v>50</v>
      </c>
      <c r="K72" s="10">
        <f t="shared" si="13"/>
        <v>10359</v>
      </c>
      <c r="L72" s="10">
        <f t="shared" si="13"/>
        <v>2942</v>
      </c>
      <c r="M72" s="10">
        <f t="shared" si="13"/>
        <v>116</v>
      </c>
      <c r="N72" s="10">
        <f t="shared" si="13"/>
        <v>2910</v>
      </c>
      <c r="O72" s="10">
        <f t="shared" si="13"/>
        <v>1784</v>
      </c>
      <c r="P72" s="10">
        <f t="shared" si="13"/>
        <v>79</v>
      </c>
      <c r="Q72" s="10">
        <f t="shared" si="13"/>
        <v>433</v>
      </c>
      <c r="R72" s="10">
        <f t="shared" si="13"/>
        <v>42</v>
      </c>
      <c r="S72" s="10">
        <f t="shared" si="13"/>
        <v>1431</v>
      </c>
      <c r="T72" s="10">
        <f t="shared" si="13"/>
        <v>226</v>
      </c>
      <c r="U72" s="10">
        <f t="shared" si="13"/>
        <v>457</v>
      </c>
      <c r="V72" s="10">
        <f t="shared" si="13"/>
        <v>4748</v>
      </c>
      <c r="W72" s="10">
        <f t="shared" si="13"/>
        <v>17312</v>
      </c>
      <c r="X72" s="10">
        <f t="shared" si="13"/>
        <v>4091</v>
      </c>
      <c r="Y72" s="10">
        <f t="shared" si="13"/>
        <v>22</v>
      </c>
      <c r="Z72" s="10">
        <f t="shared" si="13"/>
        <v>1274</v>
      </c>
      <c r="AA72" s="10">
        <f t="shared" si="13"/>
        <v>1552</v>
      </c>
      <c r="AB72" s="10">
        <f t="shared" si="13"/>
        <v>2555</v>
      </c>
      <c r="AC72" s="10">
        <f t="shared" si="13"/>
        <v>27</v>
      </c>
      <c r="AD72" s="10">
        <f t="shared" si="13"/>
        <v>353</v>
      </c>
      <c r="AE72" s="10">
        <f t="shared" si="13"/>
        <v>61</v>
      </c>
      <c r="AF72" s="10">
        <f t="shared" si="13"/>
        <v>799</v>
      </c>
      <c r="AG72" s="10">
        <f t="shared" si="13"/>
        <v>166</v>
      </c>
      <c r="AH72" s="10">
        <f t="shared" si="13"/>
        <v>4934</v>
      </c>
      <c r="AI72" s="10">
        <f t="shared" si="13"/>
        <v>4582</v>
      </c>
      <c r="AJ72" s="10">
        <f t="shared" si="13"/>
        <v>28079</v>
      </c>
      <c r="AK72" s="10">
        <f t="shared" si="13"/>
        <v>11883</v>
      </c>
      <c r="AL72" s="10">
        <f t="shared" si="13"/>
        <v>144</v>
      </c>
      <c r="AM72" s="10">
        <f t="shared" si="13"/>
        <v>142</v>
      </c>
      <c r="AN72" s="10">
        <f t="shared" si="13"/>
        <v>231</v>
      </c>
      <c r="AO72" s="10">
        <f t="shared" si="13"/>
        <v>503</v>
      </c>
      <c r="AP72" s="10">
        <f t="shared" si="13"/>
        <v>577</v>
      </c>
      <c r="AQ72" s="10">
        <f t="shared" si="13"/>
        <v>2307</v>
      </c>
      <c r="AR72" s="10">
        <f t="shared" si="13"/>
        <v>144</v>
      </c>
      <c r="AS72" s="10">
        <f t="shared" si="13"/>
        <v>93</v>
      </c>
      <c r="AT72" s="10">
        <f t="shared" si="13"/>
        <v>0</v>
      </c>
      <c r="AU72" s="10">
        <f t="shared" si="13"/>
        <v>16</v>
      </c>
      <c r="AV72" s="10">
        <f t="shared" si="13"/>
        <v>673</v>
      </c>
    </row>
  </sheetData>
  <phoneticPr fontId="11" type="noConversion"/>
  <dataValidations count="1">
    <dataValidation type="whole" errorStyle="information" operator="greaterThanOrEqual" allowBlank="1" showInputMessage="1" showErrorMessage="1" errorTitle="Input number looks wrong" error="The number entered should be greater or equal to 0." sqref="AL4:AO59">
      <formula1>0</formula1>
    </dataValidation>
  </dataValidations>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dimension ref="B3:AK75"/>
  <sheetViews>
    <sheetView workbookViewId="0">
      <selection activeCell="G4" sqref="G4"/>
    </sheetView>
  </sheetViews>
  <sheetFormatPr defaultRowHeight="12.75"/>
  <cols>
    <col min="1" max="1" width="2.7109375" customWidth="1"/>
    <col min="2" max="2" width="25.28515625" customWidth="1"/>
    <col min="3" max="3" width="39.28515625" customWidth="1"/>
    <col min="4" max="4" width="32.85546875" customWidth="1"/>
    <col min="5" max="5" width="3.28515625" bestFit="1" customWidth="1"/>
    <col min="6" max="6" width="14.7109375" customWidth="1"/>
  </cols>
  <sheetData>
    <row r="3" spans="2:37">
      <c r="F3" s="6">
        <f>SUM(F5:F19)</f>
        <v>220259</v>
      </c>
      <c r="G3" s="257">
        <f>F3/'2007'!F3</f>
        <v>1.3416682910189561</v>
      </c>
    </row>
    <row r="4" spans="2:37" ht="44.25">
      <c r="B4" s="1"/>
      <c r="C4" s="7" t="s">
        <v>355</v>
      </c>
      <c r="D4" s="1"/>
      <c r="E4" s="8" t="s">
        <v>36</v>
      </c>
      <c r="F4" s="238" t="s">
        <v>37</v>
      </c>
      <c r="G4" t="s">
        <v>302</v>
      </c>
      <c r="H4" t="s">
        <v>303</v>
      </c>
      <c r="I4" t="s">
        <v>304</v>
      </c>
      <c r="J4" t="s">
        <v>38</v>
      </c>
      <c r="K4" t="s">
        <v>24</v>
      </c>
      <c r="L4" t="s">
        <v>305</v>
      </c>
      <c r="M4" t="s">
        <v>306</v>
      </c>
      <c r="N4" t="s">
        <v>307</v>
      </c>
      <c r="O4" t="s">
        <v>308</v>
      </c>
      <c r="P4" t="s">
        <v>309</v>
      </c>
      <c r="Q4" t="s">
        <v>310</v>
      </c>
      <c r="R4" t="s">
        <v>311</v>
      </c>
      <c r="S4" t="s">
        <v>312</v>
      </c>
      <c r="T4" t="s">
        <v>313</v>
      </c>
      <c r="U4" t="s">
        <v>314</v>
      </c>
      <c r="V4" t="s">
        <v>315</v>
      </c>
      <c r="W4" t="s">
        <v>316</v>
      </c>
      <c r="X4" t="s">
        <v>25</v>
      </c>
      <c r="Y4" t="s">
        <v>317</v>
      </c>
      <c r="Z4" t="s">
        <v>318</v>
      </c>
      <c r="AA4" t="s">
        <v>319</v>
      </c>
      <c r="AB4" t="s">
        <v>28</v>
      </c>
      <c r="AC4" t="s">
        <v>320</v>
      </c>
      <c r="AD4" t="s">
        <v>321</v>
      </c>
      <c r="AE4" t="s">
        <v>322</v>
      </c>
      <c r="AF4" t="s">
        <v>323</v>
      </c>
      <c r="AG4" t="s">
        <v>324</v>
      </c>
      <c r="AH4" t="s">
        <v>29</v>
      </c>
      <c r="AI4" t="s">
        <v>22</v>
      </c>
      <c r="AJ4" t="s">
        <v>325</v>
      </c>
      <c r="AK4" t="s">
        <v>326</v>
      </c>
    </row>
    <row r="5" spans="2:37">
      <c r="B5" s="98" t="s">
        <v>40</v>
      </c>
      <c r="C5" s="99" t="s">
        <v>41</v>
      </c>
      <c r="D5" s="100" t="s">
        <v>42</v>
      </c>
      <c r="E5" s="110">
        <v>1</v>
      </c>
      <c r="F5" s="10">
        <f>SUM(G5:AK5)</f>
        <v>531</v>
      </c>
      <c r="G5">
        <v>11</v>
      </c>
      <c r="H5">
        <v>7</v>
      </c>
      <c r="I5">
        <v>2</v>
      </c>
      <c r="J5">
        <v>0</v>
      </c>
      <c r="K5">
        <v>19</v>
      </c>
      <c r="L5">
        <v>20</v>
      </c>
      <c r="M5">
        <v>2</v>
      </c>
      <c r="N5">
        <v>78</v>
      </c>
      <c r="O5">
        <v>12</v>
      </c>
      <c r="P5">
        <v>0</v>
      </c>
      <c r="Q5">
        <v>0</v>
      </c>
      <c r="R5">
        <v>7</v>
      </c>
      <c r="S5">
        <v>0</v>
      </c>
      <c r="T5">
        <v>10</v>
      </c>
      <c r="U5">
        <v>10</v>
      </c>
      <c r="V5">
        <v>37</v>
      </c>
      <c r="W5">
        <v>0</v>
      </c>
      <c r="X5">
        <v>13</v>
      </c>
      <c r="Y5">
        <v>22</v>
      </c>
      <c r="Z5">
        <v>55</v>
      </c>
      <c r="AA5">
        <v>7</v>
      </c>
      <c r="AB5">
        <v>0</v>
      </c>
      <c r="AC5">
        <v>0</v>
      </c>
      <c r="AD5">
        <v>4</v>
      </c>
      <c r="AE5">
        <v>0</v>
      </c>
      <c r="AF5">
        <v>169</v>
      </c>
      <c r="AG5">
        <v>1</v>
      </c>
      <c r="AH5">
        <v>0</v>
      </c>
      <c r="AI5">
        <v>0</v>
      </c>
      <c r="AJ5">
        <v>0</v>
      </c>
      <c r="AK5">
        <v>45</v>
      </c>
    </row>
    <row r="6" spans="2:37">
      <c r="B6" s="108"/>
      <c r="C6" s="109"/>
      <c r="D6" s="100" t="s">
        <v>43</v>
      </c>
      <c r="E6" s="110">
        <v>2</v>
      </c>
      <c r="F6" s="10">
        <f t="shared" ref="F6:F57" si="0">SUM(G6:AK6)</f>
        <v>0</v>
      </c>
      <c r="G6">
        <v>0</v>
      </c>
      <c r="H6">
        <v>0</v>
      </c>
      <c r="I6">
        <v>0</v>
      </c>
      <c r="J6">
        <v>0</v>
      </c>
      <c r="K6">
        <v>0</v>
      </c>
      <c r="L6">
        <v>0</v>
      </c>
      <c r="M6">
        <v>0</v>
      </c>
      <c r="N6">
        <v>0</v>
      </c>
      <c r="O6">
        <v>0</v>
      </c>
      <c r="P6">
        <v>0</v>
      </c>
      <c r="Q6">
        <v>0</v>
      </c>
      <c r="R6">
        <v>0</v>
      </c>
      <c r="S6">
        <v>0</v>
      </c>
      <c r="T6">
        <v>0</v>
      </c>
      <c r="U6">
        <v>0</v>
      </c>
      <c r="V6">
        <v>0</v>
      </c>
      <c r="W6">
        <v>0</v>
      </c>
      <c r="X6">
        <v>0</v>
      </c>
      <c r="Y6">
        <v>0</v>
      </c>
      <c r="Z6">
        <v>0</v>
      </c>
      <c r="AA6">
        <v>0</v>
      </c>
      <c r="AB6">
        <v>0</v>
      </c>
      <c r="AC6">
        <v>0</v>
      </c>
      <c r="AD6">
        <v>0</v>
      </c>
      <c r="AE6">
        <v>0</v>
      </c>
      <c r="AF6">
        <v>0</v>
      </c>
      <c r="AG6">
        <v>0</v>
      </c>
      <c r="AH6">
        <v>0</v>
      </c>
      <c r="AI6">
        <v>0</v>
      </c>
      <c r="AJ6">
        <v>0</v>
      </c>
      <c r="AK6">
        <v>0</v>
      </c>
    </row>
    <row r="7" spans="2:37">
      <c r="B7" s="108"/>
      <c r="C7" s="99" t="s">
        <v>44</v>
      </c>
      <c r="D7" s="100" t="s">
        <v>42</v>
      </c>
      <c r="E7" s="110">
        <v>3</v>
      </c>
      <c r="F7" s="10">
        <f t="shared" si="0"/>
        <v>18513</v>
      </c>
      <c r="G7">
        <v>12</v>
      </c>
      <c r="H7">
        <v>73</v>
      </c>
      <c r="I7">
        <v>967</v>
      </c>
      <c r="J7">
        <v>50</v>
      </c>
      <c r="K7">
        <v>1300</v>
      </c>
      <c r="L7">
        <v>208</v>
      </c>
      <c r="M7">
        <v>57</v>
      </c>
      <c r="N7">
        <v>2437</v>
      </c>
      <c r="O7">
        <v>1154</v>
      </c>
      <c r="P7">
        <v>45</v>
      </c>
      <c r="Q7">
        <v>222</v>
      </c>
      <c r="R7">
        <v>10</v>
      </c>
      <c r="S7">
        <v>118</v>
      </c>
      <c r="T7">
        <v>199</v>
      </c>
      <c r="U7">
        <v>430</v>
      </c>
      <c r="V7">
        <v>1387</v>
      </c>
      <c r="W7">
        <v>0</v>
      </c>
      <c r="X7">
        <v>938</v>
      </c>
      <c r="Y7">
        <v>0</v>
      </c>
      <c r="Z7">
        <v>1192</v>
      </c>
      <c r="AA7">
        <v>1413</v>
      </c>
      <c r="AB7">
        <v>117</v>
      </c>
      <c r="AC7">
        <v>14</v>
      </c>
      <c r="AD7">
        <v>292</v>
      </c>
      <c r="AE7">
        <v>61</v>
      </c>
      <c r="AF7">
        <v>147</v>
      </c>
      <c r="AG7">
        <v>156</v>
      </c>
      <c r="AH7">
        <v>444</v>
      </c>
      <c r="AI7">
        <v>334</v>
      </c>
      <c r="AJ7">
        <v>4580</v>
      </c>
      <c r="AK7">
        <v>156</v>
      </c>
    </row>
    <row r="8" spans="2:37">
      <c r="B8" s="108"/>
      <c r="C8" s="109"/>
      <c r="D8" s="100" t="s">
        <v>43</v>
      </c>
      <c r="E8" s="110">
        <v>4</v>
      </c>
      <c r="F8" s="10">
        <f t="shared" si="0"/>
        <v>5435</v>
      </c>
      <c r="G8">
        <v>0</v>
      </c>
      <c r="H8">
        <v>0</v>
      </c>
      <c r="I8">
        <v>252</v>
      </c>
      <c r="J8">
        <v>0</v>
      </c>
      <c r="K8">
        <v>258</v>
      </c>
      <c r="L8">
        <v>38</v>
      </c>
      <c r="M8">
        <v>32</v>
      </c>
      <c r="N8">
        <v>39</v>
      </c>
      <c r="O8">
        <v>55</v>
      </c>
      <c r="P8">
        <v>11</v>
      </c>
      <c r="Q8">
        <v>21</v>
      </c>
      <c r="R8">
        <v>25</v>
      </c>
      <c r="S8">
        <v>0</v>
      </c>
      <c r="T8">
        <v>0</v>
      </c>
      <c r="U8">
        <v>17</v>
      </c>
      <c r="V8">
        <v>3324</v>
      </c>
      <c r="W8">
        <v>0</v>
      </c>
      <c r="X8">
        <v>244</v>
      </c>
      <c r="Y8">
        <v>0</v>
      </c>
      <c r="Z8">
        <v>27</v>
      </c>
      <c r="AA8">
        <v>132</v>
      </c>
      <c r="AB8">
        <v>0</v>
      </c>
      <c r="AC8">
        <v>0</v>
      </c>
      <c r="AD8">
        <v>53</v>
      </c>
      <c r="AE8">
        <v>0</v>
      </c>
      <c r="AF8">
        <v>50</v>
      </c>
      <c r="AG8">
        <v>0</v>
      </c>
      <c r="AH8">
        <v>132</v>
      </c>
      <c r="AI8">
        <v>101</v>
      </c>
      <c r="AJ8">
        <v>624</v>
      </c>
      <c r="AK8">
        <v>0</v>
      </c>
    </row>
    <row r="9" spans="2:37">
      <c r="B9" s="108"/>
      <c r="C9" s="99" t="s">
        <v>45</v>
      </c>
      <c r="D9" s="100" t="s">
        <v>42</v>
      </c>
      <c r="E9" s="110">
        <v>5</v>
      </c>
      <c r="F9" s="10">
        <f t="shared" si="0"/>
        <v>7535</v>
      </c>
      <c r="G9">
        <v>8</v>
      </c>
      <c r="H9">
        <v>9</v>
      </c>
      <c r="I9">
        <v>44</v>
      </c>
      <c r="J9">
        <v>0</v>
      </c>
      <c r="K9">
        <v>2072</v>
      </c>
      <c r="L9">
        <v>189</v>
      </c>
      <c r="M9">
        <v>8</v>
      </c>
      <c r="N9">
        <v>356</v>
      </c>
      <c r="O9">
        <v>563</v>
      </c>
      <c r="P9">
        <v>14</v>
      </c>
      <c r="Q9">
        <v>59</v>
      </c>
      <c r="R9">
        <v>0</v>
      </c>
      <c r="S9">
        <v>262</v>
      </c>
      <c r="T9">
        <v>17</v>
      </c>
      <c r="U9">
        <v>0</v>
      </c>
      <c r="V9">
        <v>0</v>
      </c>
      <c r="W9">
        <v>1355</v>
      </c>
      <c r="X9">
        <v>152</v>
      </c>
      <c r="Y9">
        <v>0</v>
      </c>
      <c r="Z9">
        <v>0</v>
      </c>
      <c r="AA9">
        <v>0</v>
      </c>
      <c r="AB9">
        <v>0</v>
      </c>
      <c r="AC9">
        <v>6</v>
      </c>
      <c r="AD9">
        <v>4</v>
      </c>
      <c r="AE9">
        <v>0</v>
      </c>
      <c r="AF9">
        <v>285</v>
      </c>
      <c r="AG9">
        <v>9</v>
      </c>
      <c r="AH9">
        <v>34</v>
      </c>
      <c r="AI9">
        <v>205</v>
      </c>
      <c r="AJ9">
        <v>31</v>
      </c>
      <c r="AK9">
        <v>1853</v>
      </c>
    </row>
    <row r="10" spans="2:37">
      <c r="B10" s="114"/>
      <c r="C10" s="115"/>
      <c r="D10" s="116" t="s">
        <v>43</v>
      </c>
      <c r="E10" s="110">
        <v>6</v>
      </c>
      <c r="F10" s="10">
        <f t="shared" si="0"/>
        <v>72674</v>
      </c>
      <c r="G10">
        <v>0</v>
      </c>
      <c r="H10">
        <v>0</v>
      </c>
      <c r="I10">
        <v>36</v>
      </c>
      <c r="J10">
        <v>0</v>
      </c>
      <c r="K10">
        <v>6710</v>
      </c>
      <c r="L10">
        <v>2487</v>
      </c>
      <c r="M10">
        <v>17</v>
      </c>
      <c r="N10">
        <v>0</v>
      </c>
      <c r="O10">
        <v>0</v>
      </c>
      <c r="P10">
        <v>9</v>
      </c>
      <c r="Q10">
        <v>131</v>
      </c>
      <c r="R10">
        <v>0</v>
      </c>
      <c r="S10">
        <v>1051</v>
      </c>
      <c r="T10">
        <v>0</v>
      </c>
      <c r="U10">
        <v>0</v>
      </c>
      <c r="V10">
        <v>0</v>
      </c>
      <c r="W10">
        <v>15957</v>
      </c>
      <c r="X10">
        <v>2744</v>
      </c>
      <c r="Y10">
        <v>0</v>
      </c>
      <c r="Z10">
        <v>0</v>
      </c>
      <c r="AA10">
        <v>0</v>
      </c>
      <c r="AB10">
        <v>2438</v>
      </c>
      <c r="AC10">
        <v>7</v>
      </c>
      <c r="AD10">
        <v>0</v>
      </c>
      <c r="AE10">
        <v>0</v>
      </c>
      <c r="AF10">
        <v>148</v>
      </c>
      <c r="AG10">
        <v>0</v>
      </c>
      <c r="AH10">
        <v>4324</v>
      </c>
      <c r="AI10">
        <v>3942</v>
      </c>
      <c r="AJ10">
        <v>22844</v>
      </c>
      <c r="AK10">
        <v>9829</v>
      </c>
    </row>
    <row r="11" spans="2:37">
      <c r="B11" s="117" t="s">
        <v>46</v>
      </c>
      <c r="C11" s="118" t="s">
        <v>265</v>
      </c>
      <c r="D11" s="99"/>
      <c r="E11" s="110">
        <v>7</v>
      </c>
      <c r="F11" s="10">
        <f t="shared" si="0"/>
        <v>4548</v>
      </c>
      <c r="G11">
        <v>48</v>
      </c>
      <c r="H11">
        <v>69</v>
      </c>
      <c r="I11">
        <v>10</v>
      </c>
      <c r="J11">
        <v>272</v>
      </c>
      <c r="K11">
        <v>547</v>
      </c>
      <c r="L11">
        <v>6</v>
      </c>
      <c r="M11">
        <v>125</v>
      </c>
      <c r="N11">
        <v>180</v>
      </c>
      <c r="O11">
        <v>38</v>
      </c>
      <c r="P11">
        <v>49</v>
      </c>
      <c r="Q11">
        <v>77</v>
      </c>
      <c r="R11">
        <v>13</v>
      </c>
      <c r="S11">
        <v>141</v>
      </c>
      <c r="T11">
        <v>20</v>
      </c>
      <c r="U11">
        <v>64</v>
      </c>
      <c r="V11">
        <v>31</v>
      </c>
      <c r="W11">
        <v>39</v>
      </c>
      <c r="X11">
        <v>114</v>
      </c>
      <c r="Y11">
        <v>142</v>
      </c>
      <c r="Z11">
        <v>740</v>
      </c>
      <c r="AA11">
        <v>159</v>
      </c>
      <c r="AB11">
        <v>106</v>
      </c>
      <c r="AC11">
        <v>80</v>
      </c>
      <c r="AD11">
        <v>10</v>
      </c>
      <c r="AE11">
        <v>10</v>
      </c>
      <c r="AF11">
        <v>447</v>
      </c>
      <c r="AG11">
        <v>45</v>
      </c>
      <c r="AH11">
        <v>223</v>
      </c>
      <c r="AI11">
        <v>140</v>
      </c>
      <c r="AJ11">
        <v>581</v>
      </c>
      <c r="AK11">
        <v>22</v>
      </c>
    </row>
    <row r="12" spans="2:37">
      <c r="B12" s="117" t="s">
        <v>48</v>
      </c>
      <c r="C12" s="123" t="s">
        <v>266</v>
      </c>
      <c r="D12" s="124"/>
      <c r="E12" s="110">
        <v>8</v>
      </c>
      <c r="F12" s="10">
        <f t="shared" si="0"/>
        <v>37651</v>
      </c>
      <c r="G12">
        <v>146</v>
      </c>
      <c r="H12">
        <v>151</v>
      </c>
      <c r="I12">
        <v>193</v>
      </c>
      <c r="J12">
        <v>0</v>
      </c>
      <c r="K12">
        <v>2438</v>
      </c>
      <c r="L12">
        <v>209</v>
      </c>
      <c r="M12">
        <v>510</v>
      </c>
      <c r="N12">
        <v>1579</v>
      </c>
      <c r="O12">
        <v>644</v>
      </c>
      <c r="P12">
        <v>679</v>
      </c>
      <c r="Q12">
        <v>625</v>
      </c>
      <c r="R12">
        <v>14</v>
      </c>
      <c r="S12">
        <v>52</v>
      </c>
      <c r="T12">
        <v>43</v>
      </c>
      <c r="U12">
        <v>17</v>
      </c>
      <c r="V12">
        <v>3481</v>
      </c>
      <c r="W12">
        <v>406</v>
      </c>
      <c r="X12">
        <v>1710</v>
      </c>
      <c r="Y12">
        <v>35</v>
      </c>
      <c r="Z12">
        <v>3056</v>
      </c>
      <c r="AA12">
        <v>1709</v>
      </c>
      <c r="AB12">
        <v>4199</v>
      </c>
      <c r="AC12">
        <v>62</v>
      </c>
      <c r="AD12">
        <v>362</v>
      </c>
      <c r="AE12">
        <v>12</v>
      </c>
      <c r="AF12">
        <v>2044</v>
      </c>
      <c r="AG12">
        <v>112</v>
      </c>
      <c r="AH12">
        <v>945</v>
      </c>
      <c r="AI12">
        <v>1008</v>
      </c>
      <c r="AJ12">
        <v>10519</v>
      </c>
      <c r="AK12">
        <v>691</v>
      </c>
    </row>
    <row r="13" spans="2:37">
      <c r="B13" s="117"/>
      <c r="C13" s="123" t="s">
        <v>50</v>
      </c>
      <c r="D13" s="124"/>
      <c r="E13" s="110">
        <v>9</v>
      </c>
      <c r="F13" s="10">
        <f t="shared" si="0"/>
        <v>51171</v>
      </c>
      <c r="G13">
        <v>0</v>
      </c>
      <c r="H13">
        <v>152</v>
      </c>
      <c r="I13">
        <v>10</v>
      </c>
      <c r="J13">
        <v>8</v>
      </c>
      <c r="K13">
        <v>2019</v>
      </c>
      <c r="L13">
        <v>515</v>
      </c>
      <c r="M13">
        <v>233</v>
      </c>
      <c r="N13">
        <v>141</v>
      </c>
      <c r="O13">
        <v>275</v>
      </c>
      <c r="P13">
        <v>167</v>
      </c>
      <c r="Q13">
        <v>319</v>
      </c>
      <c r="R13">
        <v>0</v>
      </c>
      <c r="S13">
        <v>566</v>
      </c>
      <c r="T13">
        <v>8</v>
      </c>
      <c r="U13">
        <v>12</v>
      </c>
      <c r="V13">
        <v>3427</v>
      </c>
      <c r="W13">
        <v>2532</v>
      </c>
      <c r="X13">
        <v>4662</v>
      </c>
      <c r="Y13">
        <v>0</v>
      </c>
      <c r="Z13">
        <v>39</v>
      </c>
      <c r="AA13">
        <v>116</v>
      </c>
      <c r="AB13">
        <v>12850</v>
      </c>
      <c r="AC13">
        <v>0</v>
      </c>
      <c r="AD13">
        <v>0</v>
      </c>
      <c r="AE13">
        <v>0</v>
      </c>
      <c r="AF13">
        <v>36</v>
      </c>
      <c r="AG13">
        <v>11</v>
      </c>
      <c r="AH13">
        <v>1458</v>
      </c>
      <c r="AI13">
        <v>1017</v>
      </c>
      <c r="AJ13">
        <v>9985</v>
      </c>
      <c r="AK13">
        <v>10613</v>
      </c>
    </row>
    <row r="14" spans="2:37">
      <c r="B14" s="108"/>
      <c r="C14" s="108" t="s">
        <v>51</v>
      </c>
      <c r="D14" s="125" t="s">
        <v>52</v>
      </c>
      <c r="E14" s="110">
        <v>10</v>
      </c>
      <c r="F14" s="10">
        <f t="shared" si="0"/>
        <v>3972</v>
      </c>
      <c r="G14">
        <v>1</v>
      </c>
      <c r="H14">
        <v>1</v>
      </c>
      <c r="I14">
        <v>30</v>
      </c>
      <c r="J14">
        <v>0</v>
      </c>
      <c r="K14">
        <v>66</v>
      </c>
      <c r="L14">
        <v>13</v>
      </c>
      <c r="M14">
        <v>5</v>
      </c>
      <c r="N14">
        <v>1</v>
      </c>
      <c r="O14">
        <v>0</v>
      </c>
      <c r="P14">
        <v>0</v>
      </c>
      <c r="Q14">
        <v>1</v>
      </c>
      <c r="R14">
        <v>0</v>
      </c>
      <c r="S14">
        <v>82</v>
      </c>
      <c r="T14">
        <v>1</v>
      </c>
      <c r="U14">
        <v>14</v>
      </c>
      <c r="V14">
        <v>0</v>
      </c>
      <c r="W14">
        <v>400</v>
      </c>
      <c r="X14">
        <v>63</v>
      </c>
      <c r="Y14">
        <v>0</v>
      </c>
      <c r="Z14">
        <v>17</v>
      </c>
      <c r="AA14">
        <v>5</v>
      </c>
      <c r="AB14">
        <v>1968</v>
      </c>
      <c r="AC14">
        <v>0</v>
      </c>
      <c r="AD14">
        <v>1</v>
      </c>
      <c r="AE14">
        <v>0</v>
      </c>
      <c r="AF14">
        <v>125</v>
      </c>
      <c r="AG14">
        <v>3</v>
      </c>
      <c r="AH14">
        <v>902</v>
      </c>
      <c r="AI14">
        <v>264</v>
      </c>
      <c r="AJ14">
        <v>7</v>
      </c>
      <c r="AK14">
        <v>2</v>
      </c>
    </row>
    <row r="15" spans="2:37">
      <c r="B15" s="108"/>
      <c r="C15" s="108"/>
      <c r="D15" s="124" t="s">
        <v>53</v>
      </c>
      <c r="E15" s="110">
        <v>11</v>
      </c>
      <c r="F15" s="10">
        <f t="shared" si="0"/>
        <v>6924</v>
      </c>
      <c r="G15">
        <v>4</v>
      </c>
      <c r="H15">
        <v>46</v>
      </c>
      <c r="I15">
        <v>0</v>
      </c>
      <c r="J15">
        <v>0</v>
      </c>
      <c r="K15">
        <v>1051</v>
      </c>
      <c r="L15">
        <v>44</v>
      </c>
      <c r="M15">
        <v>28</v>
      </c>
      <c r="N15">
        <v>289</v>
      </c>
      <c r="O15">
        <v>81</v>
      </c>
      <c r="P15">
        <v>1</v>
      </c>
      <c r="Q15">
        <v>70</v>
      </c>
      <c r="R15">
        <v>0</v>
      </c>
      <c r="S15">
        <v>26</v>
      </c>
      <c r="T15">
        <v>10</v>
      </c>
      <c r="U15">
        <v>3</v>
      </c>
      <c r="V15">
        <v>187</v>
      </c>
      <c r="W15">
        <v>1979</v>
      </c>
      <c r="X15">
        <v>260</v>
      </c>
      <c r="Y15">
        <v>0</v>
      </c>
      <c r="Z15">
        <v>50</v>
      </c>
      <c r="AA15">
        <v>24</v>
      </c>
      <c r="AB15">
        <v>0</v>
      </c>
      <c r="AC15">
        <v>13</v>
      </c>
      <c r="AD15">
        <v>38</v>
      </c>
      <c r="AE15">
        <v>0</v>
      </c>
      <c r="AF15">
        <v>144</v>
      </c>
      <c r="AG15">
        <v>20</v>
      </c>
      <c r="AH15">
        <v>189</v>
      </c>
      <c r="AI15">
        <v>486</v>
      </c>
      <c r="AJ15">
        <v>1650</v>
      </c>
      <c r="AK15">
        <v>231</v>
      </c>
    </row>
    <row r="16" spans="2:37">
      <c r="B16" s="114"/>
      <c r="C16" s="108"/>
      <c r="D16" s="126" t="s">
        <v>356</v>
      </c>
      <c r="E16" s="110">
        <v>12</v>
      </c>
      <c r="F16" s="10">
        <f t="shared" si="0"/>
        <v>3645</v>
      </c>
      <c r="G16">
        <v>0</v>
      </c>
      <c r="H16">
        <v>35</v>
      </c>
      <c r="I16">
        <v>0</v>
      </c>
      <c r="J16">
        <v>0</v>
      </c>
      <c r="K16">
        <v>656</v>
      </c>
      <c r="L16">
        <v>0</v>
      </c>
      <c r="M16">
        <v>22</v>
      </c>
      <c r="N16">
        <v>0</v>
      </c>
      <c r="O16">
        <v>0</v>
      </c>
      <c r="P16">
        <v>1</v>
      </c>
      <c r="Q16">
        <v>24</v>
      </c>
      <c r="R16">
        <v>0</v>
      </c>
      <c r="S16">
        <v>11</v>
      </c>
      <c r="T16">
        <v>3</v>
      </c>
      <c r="U16">
        <v>2</v>
      </c>
      <c r="V16">
        <v>0</v>
      </c>
      <c r="W16">
        <v>2698</v>
      </c>
      <c r="X16">
        <v>12</v>
      </c>
      <c r="Y16">
        <v>0</v>
      </c>
      <c r="Z16">
        <v>0</v>
      </c>
      <c r="AA16">
        <v>0</v>
      </c>
      <c r="AB16">
        <v>0</v>
      </c>
      <c r="AC16">
        <v>0</v>
      </c>
      <c r="AD16">
        <v>0</v>
      </c>
      <c r="AE16">
        <v>6</v>
      </c>
      <c r="AF16">
        <v>2</v>
      </c>
      <c r="AG16">
        <v>2</v>
      </c>
      <c r="AH16">
        <v>31</v>
      </c>
      <c r="AI16">
        <v>72</v>
      </c>
      <c r="AJ16">
        <v>65</v>
      </c>
      <c r="AK16">
        <v>3</v>
      </c>
    </row>
    <row r="17" spans="2:37">
      <c r="B17" s="118" t="s">
        <v>55</v>
      </c>
      <c r="C17" s="118" t="s">
        <v>56</v>
      </c>
      <c r="D17" s="126"/>
      <c r="E17" s="110">
        <v>13</v>
      </c>
      <c r="F17" s="10">
        <f t="shared" si="0"/>
        <v>1247</v>
      </c>
      <c r="G17">
        <v>0</v>
      </c>
      <c r="H17">
        <v>0</v>
      </c>
      <c r="I17">
        <v>0</v>
      </c>
      <c r="J17">
        <v>0</v>
      </c>
      <c r="K17">
        <v>243</v>
      </c>
      <c r="L17">
        <v>5</v>
      </c>
      <c r="M17">
        <v>0</v>
      </c>
      <c r="N17">
        <v>0</v>
      </c>
      <c r="O17">
        <v>0</v>
      </c>
      <c r="P17">
        <v>0</v>
      </c>
      <c r="Q17">
        <v>0</v>
      </c>
      <c r="R17">
        <v>0</v>
      </c>
      <c r="S17">
        <v>0</v>
      </c>
      <c r="T17">
        <v>0</v>
      </c>
      <c r="U17">
        <v>71</v>
      </c>
      <c r="V17">
        <v>58</v>
      </c>
      <c r="W17">
        <v>0</v>
      </c>
      <c r="X17">
        <v>6</v>
      </c>
      <c r="Y17">
        <v>0</v>
      </c>
      <c r="Z17">
        <v>0</v>
      </c>
      <c r="AA17">
        <v>0</v>
      </c>
      <c r="AB17">
        <v>0</v>
      </c>
      <c r="AC17">
        <v>0</v>
      </c>
      <c r="AD17">
        <v>1</v>
      </c>
      <c r="AE17">
        <v>0</v>
      </c>
      <c r="AF17">
        <v>1</v>
      </c>
      <c r="AG17">
        <v>2</v>
      </c>
      <c r="AH17">
        <v>0</v>
      </c>
      <c r="AI17">
        <v>0</v>
      </c>
      <c r="AJ17">
        <v>845</v>
      </c>
      <c r="AK17">
        <v>15</v>
      </c>
    </row>
    <row r="18" spans="2:37">
      <c r="B18" s="117"/>
      <c r="C18" s="118" t="s">
        <v>57</v>
      </c>
      <c r="D18" s="126"/>
      <c r="E18" s="110">
        <v>14</v>
      </c>
      <c r="F18" s="10">
        <f t="shared" si="0"/>
        <v>359</v>
      </c>
      <c r="G18">
        <v>0</v>
      </c>
      <c r="H18">
        <v>0</v>
      </c>
      <c r="I18">
        <v>0</v>
      </c>
      <c r="J18">
        <v>0</v>
      </c>
      <c r="K18">
        <v>118</v>
      </c>
      <c r="L18">
        <v>0</v>
      </c>
      <c r="M18">
        <v>0</v>
      </c>
      <c r="N18">
        <v>0</v>
      </c>
      <c r="O18">
        <v>0</v>
      </c>
      <c r="P18">
        <v>0</v>
      </c>
      <c r="Q18">
        <v>0</v>
      </c>
      <c r="R18">
        <v>0</v>
      </c>
      <c r="S18">
        <v>0</v>
      </c>
      <c r="T18">
        <v>1</v>
      </c>
      <c r="U18">
        <v>6</v>
      </c>
      <c r="V18">
        <v>0</v>
      </c>
      <c r="W18">
        <v>0</v>
      </c>
      <c r="X18">
        <v>5</v>
      </c>
      <c r="Y18">
        <v>0</v>
      </c>
      <c r="Z18">
        <v>0</v>
      </c>
      <c r="AA18">
        <v>17</v>
      </c>
      <c r="AB18">
        <v>0</v>
      </c>
      <c r="AC18">
        <v>0</v>
      </c>
      <c r="AD18">
        <v>0</v>
      </c>
      <c r="AE18">
        <v>0</v>
      </c>
      <c r="AF18">
        <v>0</v>
      </c>
      <c r="AG18">
        <v>2</v>
      </c>
      <c r="AH18">
        <v>0</v>
      </c>
      <c r="AI18">
        <v>0</v>
      </c>
      <c r="AJ18">
        <v>209</v>
      </c>
      <c r="AK18">
        <v>1</v>
      </c>
    </row>
    <row r="19" spans="2:37">
      <c r="B19" s="129"/>
      <c r="C19" s="123" t="s">
        <v>58</v>
      </c>
      <c r="D19" s="124"/>
      <c r="E19" s="110">
        <v>15</v>
      </c>
      <c r="F19" s="10">
        <f t="shared" si="0"/>
        <v>6054</v>
      </c>
      <c r="G19">
        <v>0</v>
      </c>
      <c r="H19">
        <v>4</v>
      </c>
      <c r="I19">
        <v>13</v>
      </c>
      <c r="J19">
        <v>0</v>
      </c>
      <c r="K19">
        <v>148</v>
      </c>
      <c r="L19">
        <v>2</v>
      </c>
      <c r="M19">
        <v>7</v>
      </c>
      <c r="N19">
        <v>12</v>
      </c>
      <c r="O19">
        <v>1</v>
      </c>
      <c r="P19">
        <v>6</v>
      </c>
      <c r="Q19">
        <v>0</v>
      </c>
      <c r="R19">
        <v>0</v>
      </c>
      <c r="S19">
        <v>2</v>
      </c>
      <c r="T19">
        <v>0</v>
      </c>
      <c r="U19">
        <v>42</v>
      </c>
      <c r="V19">
        <v>0</v>
      </c>
      <c r="W19">
        <v>0</v>
      </c>
      <c r="X19">
        <v>10</v>
      </c>
      <c r="Y19">
        <v>0</v>
      </c>
      <c r="Z19">
        <v>12</v>
      </c>
      <c r="AA19">
        <v>81</v>
      </c>
      <c r="AB19">
        <v>0</v>
      </c>
      <c r="AC19">
        <v>18</v>
      </c>
      <c r="AD19">
        <v>0</v>
      </c>
      <c r="AE19">
        <v>4</v>
      </c>
      <c r="AF19">
        <v>274</v>
      </c>
      <c r="AG19">
        <v>13</v>
      </c>
      <c r="AH19">
        <v>3</v>
      </c>
      <c r="AI19">
        <v>4</v>
      </c>
      <c r="AJ19">
        <v>285</v>
      </c>
      <c r="AK19">
        <v>5113</v>
      </c>
    </row>
    <row r="20" spans="2:37">
      <c r="B20" s="98" t="s">
        <v>59</v>
      </c>
      <c r="C20" s="116" t="s">
        <v>60</v>
      </c>
      <c r="D20" s="100" t="s">
        <v>61</v>
      </c>
      <c r="E20" s="110">
        <v>16</v>
      </c>
      <c r="F20" s="10">
        <f t="shared" si="0"/>
        <v>267</v>
      </c>
      <c r="G20">
        <v>3</v>
      </c>
      <c r="H20">
        <v>0</v>
      </c>
      <c r="I20">
        <v>0</v>
      </c>
      <c r="J20">
        <v>16</v>
      </c>
      <c r="K20">
        <v>19</v>
      </c>
      <c r="L20">
        <v>0</v>
      </c>
      <c r="M20">
        <v>0</v>
      </c>
      <c r="N20">
        <v>20</v>
      </c>
      <c r="O20">
        <v>0</v>
      </c>
      <c r="P20">
        <v>0</v>
      </c>
      <c r="Q20">
        <v>0</v>
      </c>
      <c r="R20">
        <v>0</v>
      </c>
      <c r="S20">
        <v>4</v>
      </c>
      <c r="T20">
        <v>0</v>
      </c>
      <c r="U20">
        <v>7</v>
      </c>
      <c r="V20">
        <v>0</v>
      </c>
      <c r="W20">
        <v>8</v>
      </c>
      <c r="X20">
        <v>3</v>
      </c>
      <c r="Y20">
        <v>22</v>
      </c>
      <c r="Z20">
        <v>27</v>
      </c>
      <c r="AA20">
        <v>16</v>
      </c>
      <c r="AB20">
        <v>12</v>
      </c>
      <c r="AC20">
        <v>4</v>
      </c>
      <c r="AD20">
        <v>0</v>
      </c>
      <c r="AE20">
        <v>0</v>
      </c>
      <c r="AF20">
        <v>4</v>
      </c>
      <c r="AG20">
        <v>4</v>
      </c>
      <c r="AH20">
        <v>11</v>
      </c>
      <c r="AI20">
        <v>0</v>
      </c>
      <c r="AJ20">
        <v>87</v>
      </c>
      <c r="AK20">
        <v>0</v>
      </c>
    </row>
    <row r="21" spans="2:37">
      <c r="B21" s="117"/>
      <c r="C21" s="116" t="s">
        <v>62</v>
      </c>
      <c r="D21" s="124" t="s">
        <v>61</v>
      </c>
      <c r="E21" s="110">
        <v>17</v>
      </c>
      <c r="F21" s="10">
        <f t="shared" si="0"/>
        <v>48</v>
      </c>
      <c r="G21">
        <v>0</v>
      </c>
      <c r="H21">
        <v>0</v>
      </c>
      <c r="I21">
        <v>0</v>
      </c>
      <c r="J21">
        <v>0</v>
      </c>
      <c r="K21">
        <v>5</v>
      </c>
      <c r="L21">
        <v>0</v>
      </c>
      <c r="M21">
        <v>0</v>
      </c>
      <c r="N21">
        <v>6</v>
      </c>
      <c r="O21">
        <v>0</v>
      </c>
      <c r="P21">
        <v>0</v>
      </c>
      <c r="Q21">
        <v>0</v>
      </c>
      <c r="R21">
        <v>0</v>
      </c>
      <c r="S21">
        <v>1</v>
      </c>
      <c r="T21">
        <v>0</v>
      </c>
      <c r="U21">
        <v>1</v>
      </c>
      <c r="V21">
        <v>0</v>
      </c>
      <c r="W21">
        <v>0</v>
      </c>
      <c r="X21">
        <v>1</v>
      </c>
      <c r="Y21">
        <v>0</v>
      </c>
      <c r="Z21">
        <v>4</v>
      </c>
      <c r="AA21">
        <v>2</v>
      </c>
      <c r="AB21">
        <v>4</v>
      </c>
      <c r="AC21">
        <v>0</v>
      </c>
      <c r="AD21">
        <v>0</v>
      </c>
      <c r="AE21">
        <v>0</v>
      </c>
      <c r="AF21">
        <v>0</v>
      </c>
      <c r="AG21">
        <v>0</v>
      </c>
      <c r="AH21">
        <v>0</v>
      </c>
      <c r="AI21">
        <v>0</v>
      </c>
      <c r="AJ21">
        <v>24</v>
      </c>
      <c r="AK21">
        <v>0</v>
      </c>
    </row>
    <row r="22" spans="2:37">
      <c r="B22" s="117"/>
      <c r="C22" s="132"/>
      <c r="D22" s="100" t="s">
        <v>63</v>
      </c>
      <c r="E22" s="110">
        <v>18</v>
      </c>
      <c r="F22" s="10">
        <f t="shared" si="0"/>
        <v>27</v>
      </c>
      <c r="G22">
        <v>0</v>
      </c>
      <c r="H22">
        <v>0</v>
      </c>
      <c r="I22">
        <v>0</v>
      </c>
      <c r="J22">
        <v>0</v>
      </c>
      <c r="K22">
        <v>4</v>
      </c>
      <c r="L22">
        <v>0</v>
      </c>
      <c r="M22">
        <v>0</v>
      </c>
      <c r="N22">
        <v>3</v>
      </c>
      <c r="O22">
        <v>0</v>
      </c>
      <c r="P22">
        <v>0</v>
      </c>
      <c r="Q22">
        <v>0</v>
      </c>
      <c r="R22">
        <v>0</v>
      </c>
      <c r="S22">
        <v>0</v>
      </c>
      <c r="T22">
        <v>0</v>
      </c>
      <c r="U22">
        <v>1</v>
      </c>
      <c r="V22">
        <v>0</v>
      </c>
      <c r="W22">
        <v>0</v>
      </c>
      <c r="X22">
        <v>2</v>
      </c>
      <c r="Y22">
        <v>0</v>
      </c>
      <c r="Z22">
        <v>1</v>
      </c>
      <c r="AA22">
        <v>1</v>
      </c>
      <c r="AB22">
        <v>3</v>
      </c>
      <c r="AC22">
        <v>0</v>
      </c>
      <c r="AD22">
        <v>0</v>
      </c>
      <c r="AE22">
        <v>0</v>
      </c>
      <c r="AF22">
        <v>0</v>
      </c>
      <c r="AG22">
        <v>0</v>
      </c>
      <c r="AH22">
        <v>0</v>
      </c>
      <c r="AI22">
        <v>0</v>
      </c>
      <c r="AJ22">
        <v>12</v>
      </c>
      <c r="AK22">
        <v>0</v>
      </c>
    </row>
    <row r="23" spans="2:37">
      <c r="B23" s="108"/>
      <c r="C23" s="108" t="s">
        <v>64</v>
      </c>
      <c r="D23" s="132" t="s">
        <v>65</v>
      </c>
      <c r="E23" s="110">
        <v>19</v>
      </c>
      <c r="F23" s="10">
        <f t="shared" si="0"/>
        <v>270</v>
      </c>
      <c r="G23">
        <v>0</v>
      </c>
      <c r="H23">
        <v>1</v>
      </c>
      <c r="I23">
        <v>7</v>
      </c>
      <c r="J23">
        <v>5</v>
      </c>
      <c r="K23">
        <v>20</v>
      </c>
      <c r="L23">
        <v>0</v>
      </c>
      <c r="M23">
        <v>0</v>
      </c>
      <c r="N23">
        <v>48</v>
      </c>
      <c r="O23">
        <v>14</v>
      </c>
      <c r="P23">
        <v>0</v>
      </c>
      <c r="Q23">
        <v>0</v>
      </c>
      <c r="R23">
        <v>0</v>
      </c>
      <c r="S23">
        <v>11</v>
      </c>
      <c r="T23">
        <v>4</v>
      </c>
      <c r="U23">
        <v>37</v>
      </c>
      <c r="V23">
        <v>0</v>
      </c>
      <c r="W23">
        <v>0</v>
      </c>
      <c r="X23">
        <v>8</v>
      </c>
      <c r="Y23">
        <v>0</v>
      </c>
      <c r="Z23">
        <v>15</v>
      </c>
      <c r="AA23">
        <v>17</v>
      </c>
      <c r="AB23">
        <v>0</v>
      </c>
      <c r="AC23">
        <v>0</v>
      </c>
      <c r="AD23">
        <v>0</v>
      </c>
      <c r="AE23">
        <v>0</v>
      </c>
      <c r="AF23">
        <v>10</v>
      </c>
      <c r="AG23">
        <v>4</v>
      </c>
      <c r="AH23">
        <v>6</v>
      </c>
      <c r="AI23">
        <v>0</v>
      </c>
      <c r="AJ23">
        <v>63</v>
      </c>
      <c r="AK23">
        <v>0</v>
      </c>
    </row>
    <row r="24" spans="2:37">
      <c r="B24" s="108"/>
      <c r="C24" s="114"/>
      <c r="D24" s="100" t="s">
        <v>66</v>
      </c>
      <c r="E24" s="110">
        <v>20</v>
      </c>
      <c r="F24" s="10">
        <f t="shared" si="0"/>
        <v>917</v>
      </c>
      <c r="G24">
        <v>0</v>
      </c>
      <c r="H24">
        <v>2</v>
      </c>
      <c r="I24">
        <v>3</v>
      </c>
      <c r="J24">
        <v>41</v>
      </c>
      <c r="K24">
        <v>88</v>
      </c>
      <c r="L24">
        <v>3</v>
      </c>
      <c r="M24">
        <v>24</v>
      </c>
      <c r="N24">
        <v>210</v>
      </c>
      <c r="O24">
        <v>34</v>
      </c>
      <c r="P24">
        <v>3</v>
      </c>
      <c r="Q24">
        <v>1</v>
      </c>
      <c r="R24">
        <v>0</v>
      </c>
      <c r="S24">
        <v>39</v>
      </c>
      <c r="T24">
        <v>1</v>
      </c>
      <c r="U24">
        <v>12</v>
      </c>
      <c r="V24">
        <v>2</v>
      </c>
      <c r="W24">
        <v>64</v>
      </c>
      <c r="X24">
        <v>3</v>
      </c>
      <c r="Y24">
        <v>59</v>
      </c>
      <c r="Z24">
        <v>13</v>
      </c>
      <c r="AA24">
        <v>82</v>
      </c>
      <c r="AB24">
        <v>67</v>
      </c>
      <c r="AC24">
        <v>1</v>
      </c>
      <c r="AD24">
        <v>1</v>
      </c>
      <c r="AE24">
        <v>1</v>
      </c>
      <c r="AF24">
        <v>28</v>
      </c>
      <c r="AG24">
        <v>9</v>
      </c>
      <c r="AH24">
        <v>13</v>
      </c>
      <c r="AI24">
        <v>0</v>
      </c>
      <c r="AJ24">
        <v>55</v>
      </c>
      <c r="AK24">
        <v>58</v>
      </c>
    </row>
    <row r="25" spans="2:37">
      <c r="B25" s="108"/>
      <c r="C25" s="98" t="s">
        <v>67</v>
      </c>
      <c r="D25" s="133" t="s">
        <v>68</v>
      </c>
      <c r="E25" s="110">
        <v>21</v>
      </c>
      <c r="F25" s="10">
        <f t="shared" si="0"/>
        <v>418</v>
      </c>
      <c r="G25">
        <v>0</v>
      </c>
      <c r="H25">
        <v>0</v>
      </c>
      <c r="I25">
        <v>14</v>
      </c>
      <c r="J25">
        <v>28</v>
      </c>
      <c r="K25">
        <v>13</v>
      </c>
      <c r="L25">
        <v>0</v>
      </c>
      <c r="M25">
        <v>0</v>
      </c>
      <c r="N25">
        <v>89</v>
      </c>
      <c r="O25">
        <v>0</v>
      </c>
      <c r="P25">
        <v>0</v>
      </c>
      <c r="Q25">
        <v>0</v>
      </c>
      <c r="R25">
        <v>0</v>
      </c>
      <c r="S25">
        <v>18</v>
      </c>
      <c r="T25">
        <v>0</v>
      </c>
      <c r="U25">
        <v>5</v>
      </c>
      <c r="V25">
        <v>0</v>
      </c>
      <c r="W25">
        <v>31</v>
      </c>
      <c r="X25">
        <v>34</v>
      </c>
      <c r="Y25">
        <v>0</v>
      </c>
      <c r="Z25">
        <v>93</v>
      </c>
      <c r="AA25">
        <v>0</v>
      </c>
      <c r="AB25">
        <v>0</v>
      </c>
      <c r="AC25">
        <v>0</v>
      </c>
      <c r="AD25">
        <v>1</v>
      </c>
      <c r="AE25">
        <v>2</v>
      </c>
      <c r="AF25">
        <v>9</v>
      </c>
      <c r="AG25">
        <v>4</v>
      </c>
      <c r="AH25">
        <v>36</v>
      </c>
      <c r="AI25">
        <v>0</v>
      </c>
      <c r="AJ25">
        <v>41</v>
      </c>
      <c r="AK25">
        <v>0</v>
      </c>
    </row>
    <row r="26" spans="2:37">
      <c r="B26" s="108"/>
      <c r="C26" s="108"/>
      <c r="D26" s="133" t="s">
        <v>69</v>
      </c>
      <c r="E26" s="110">
        <v>22</v>
      </c>
      <c r="F26" s="10">
        <f t="shared" si="0"/>
        <v>53</v>
      </c>
      <c r="G26">
        <v>0</v>
      </c>
      <c r="H26">
        <v>0</v>
      </c>
      <c r="I26">
        <v>16</v>
      </c>
      <c r="J26">
        <v>0</v>
      </c>
      <c r="K26">
        <v>0</v>
      </c>
      <c r="L26">
        <v>0</v>
      </c>
      <c r="M26">
        <v>0</v>
      </c>
      <c r="N26">
        <v>31</v>
      </c>
      <c r="O26">
        <v>0</v>
      </c>
      <c r="P26">
        <v>1</v>
      </c>
      <c r="Q26">
        <v>0</v>
      </c>
      <c r="R26">
        <v>0</v>
      </c>
      <c r="S26">
        <v>0</v>
      </c>
      <c r="T26">
        <v>0</v>
      </c>
      <c r="U26">
        <v>2</v>
      </c>
      <c r="V26">
        <v>0</v>
      </c>
      <c r="W26">
        <v>0</v>
      </c>
      <c r="X26">
        <v>0</v>
      </c>
      <c r="Y26">
        <v>0</v>
      </c>
      <c r="Z26">
        <v>0</v>
      </c>
      <c r="AA26">
        <v>0</v>
      </c>
      <c r="AB26">
        <v>0</v>
      </c>
      <c r="AC26">
        <v>0</v>
      </c>
      <c r="AD26">
        <v>0</v>
      </c>
      <c r="AE26">
        <v>0</v>
      </c>
      <c r="AF26">
        <v>2</v>
      </c>
      <c r="AG26">
        <v>0</v>
      </c>
      <c r="AH26">
        <v>0</v>
      </c>
      <c r="AI26">
        <v>0</v>
      </c>
      <c r="AJ26">
        <v>1</v>
      </c>
      <c r="AK26">
        <v>0</v>
      </c>
    </row>
    <row r="27" spans="2:37">
      <c r="B27" s="108"/>
      <c r="C27" s="108"/>
      <c r="D27" s="133" t="s">
        <v>70</v>
      </c>
      <c r="E27" s="110">
        <v>23</v>
      </c>
      <c r="F27" s="10">
        <f t="shared" si="0"/>
        <v>16</v>
      </c>
      <c r="G27">
        <v>0</v>
      </c>
      <c r="H27">
        <v>0</v>
      </c>
      <c r="I27">
        <v>0</v>
      </c>
      <c r="J27">
        <v>0</v>
      </c>
      <c r="K27">
        <v>0</v>
      </c>
      <c r="L27">
        <v>0</v>
      </c>
      <c r="M27">
        <v>0</v>
      </c>
      <c r="N27">
        <v>4</v>
      </c>
      <c r="O27">
        <v>0</v>
      </c>
      <c r="P27">
        <v>0</v>
      </c>
      <c r="Q27">
        <v>0</v>
      </c>
      <c r="R27">
        <v>0</v>
      </c>
      <c r="S27">
        <v>0</v>
      </c>
      <c r="T27">
        <v>0</v>
      </c>
      <c r="U27">
        <v>4</v>
      </c>
      <c r="V27">
        <v>0</v>
      </c>
      <c r="W27">
        <v>1</v>
      </c>
      <c r="X27">
        <v>0</v>
      </c>
      <c r="Y27">
        <v>0</v>
      </c>
      <c r="Z27">
        <v>0</v>
      </c>
      <c r="AA27">
        <v>0</v>
      </c>
      <c r="AB27">
        <v>0</v>
      </c>
      <c r="AC27">
        <v>0</v>
      </c>
      <c r="AD27">
        <v>0</v>
      </c>
      <c r="AE27">
        <v>0</v>
      </c>
      <c r="AF27">
        <v>7</v>
      </c>
      <c r="AG27">
        <v>0</v>
      </c>
      <c r="AH27">
        <v>0</v>
      </c>
      <c r="AI27">
        <v>0</v>
      </c>
      <c r="AJ27">
        <v>0</v>
      </c>
      <c r="AK27">
        <v>0</v>
      </c>
    </row>
    <row r="28" spans="2:37">
      <c r="B28" s="118" t="s">
        <v>71</v>
      </c>
      <c r="C28" s="99"/>
      <c r="D28" s="134" t="s">
        <v>72</v>
      </c>
      <c r="E28" s="110">
        <v>24</v>
      </c>
      <c r="F28" s="10">
        <f t="shared" si="0"/>
        <v>150</v>
      </c>
      <c r="G28">
        <v>0</v>
      </c>
      <c r="H28">
        <v>0</v>
      </c>
      <c r="I28">
        <v>2</v>
      </c>
      <c r="J28">
        <v>1</v>
      </c>
      <c r="K28">
        <v>22</v>
      </c>
      <c r="L28">
        <v>0</v>
      </c>
      <c r="M28">
        <v>0</v>
      </c>
      <c r="N28">
        <v>29</v>
      </c>
      <c r="O28">
        <v>0</v>
      </c>
      <c r="P28">
        <v>0</v>
      </c>
      <c r="Q28">
        <v>0</v>
      </c>
      <c r="R28">
        <v>1</v>
      </c>
      <c r="S28">
        <v>1</v>
      </c>
      <c r="T28">
        <v>0</v>
      </c>
      <c r="U28">
        <v>26</v>
      </c>
      <c r="V28">
        <v>0</v>
      </c>
      <c r="W28">
        <v>6</v>
      </c>
      <c r="X28">
        <v>10</v>
      </c>
      <c r="Y28">
        <v>0</v>
      </c>
      <c r="Z28">
        <v>7</v>
      </c>
      <c r="AA28">
        <v>15</v>
      </c>
      <c r="AB28">
        <v>5</v>
      </c>
      <c r="AC28">
        <v>0</v>
      </c>
      <c r="AD28">
        <v>0</v>
      </c>
      <c r="AE28">
        <v>1</v>
      </c>
      <c r="AF28">
        <v>2</v>
      </c>
      <c r="AG28">
        <v>5</v>
      </c>
      <c r="AH28">
        <v>5</v>
      </c>
      <c r="AI28">
        <v>0</v>
      </c>
      <c r="AJ28">
        <v>12</v>
      </c>
      <c r="AK28">
        <v>0</v>
      </c>
    </row>
    <row r="29" spans="2:37">
      <c r="B29" s="117"/>
      <c r="C29" s="115"/>
      <c r="D29" s="134" t="s">
        <v>73</v>
      </c>
      <c r="E29" s="110">
        <v>25</v>
      </c>
      <c r="F29" s="10">
        <f t="shared" si="0"/>
        <v>223</v>
      </c>
      <c r="G29">
        <v>0</v>
      </c>
      <c r="H29">
        <v>0</v>
      </c>
      <c r="I29">
        <v>5</v>
      </c>
      <c r="J29">
        <v>1</v>
      </c>
      <c r="K29">
        <v>13</v>
      </c>
      <c r="L29">
        <v>0</v>
      </c>
      <c r="M29">
        <v>0</v>
      </c>
      <c r="N29">
        <v>87</v>
      </c>
      <c r="O29">
        <v>0</v>
      </c>
      <c r="P29">
        <v>0</v>
      </c>
      <c r="Q29">
        <v>0</v>
      </c>
      <c r="R29">
        <v>0</v>
      </c>
      <c r="S29">
        <v>1</v>
      </c>
      <c r="T29">
        <v>0</v>
      </c>
      <c r="U29">
        <v>20</v>
      </c>
      <c r="V29">
        <v>0</v>
      </c>
      <c r="W29">
        <v>16</v>
      </c>
      <c r="X29">
        <v>18</v>
      </c>
      <c r="Y29">
        <v>0</v>
      </c>
      <c r="Z29">
        <v>7</v>
      </c>
      <c r="AA29">
        <v>15</v>
      </c>
      <c r="AB29">
        <v>0</v>
      </c>
      <c r="AC29">
        <v>0</v>
      </c>
      <c r="AD29">
        <v>0</v>
      </c>
      <c r="AE29">
        <v>0</v>
      </c>
      <c r="AF29">
        <v>2</v>
      </c>
      <c r="AG29">
        <v>5</v>
      </c>
      <c r="AH29">
        <v>9</v>
      </c>
      <c r="AI29">
        <v>0</v>
      </c>
      <c r="AJ29">
        <v>24</v>
      </c>
      <c r="AK29">
        <v>0</v>
      </c>
    </row>
    <row r="30" spans="2:37">
      <c r="B30" s="123" t="s">
        <v>74</v>
      </c>
      <c r="C30" s="134"/>
      <c r="D30" s="134" t="s">
        <v>75</v>
      </c>
      <c r="E30" s="110">
        <v>26</v>
      </c>
      <c r="F30" s="10">
        <f t="shared" si="0"/>
        <v>24</v>
      </c>
      <c r="G30">
        <v>0</v>
      </c>
      <c r="H30">
        <v>0</v>
      </c>
      <c r="I30">
        <v>0</v>
      </c>
      <c r="J30">
        <v>1</v>
      </c>
      <c r="K30">
        <v>3</v>
      </c>
      <c r="L30">
        <v>0</v>
      </c>
      <c r="M30">
        <v>0</v>
      </c>
      <c r="N30">
        <v>7</v>
      </c>
      <c r="O30">
        <v>0</v>
      </c>
      <c r="P30">
        <v>0</v>
      </c>
      <c r="Q30">
        <v>0</v>
      </c>
      <c r="R30">
        <v>0</v>
      </c>
      <c r="S30">
        <v>0</v>
      </c>
      <c r="T30">
        <v>0</v>
      </c>
      <c r="U30">
        <v>8</v>
      </c>
      <c r="V30">
        <v>0</v>
      </c>
      <c r="W30">
        <v>1</v>
      </c>
      <c r="X30">
        <v>1</v>
      </c>
      <c r="Y30">
        <v>0</v>
      </c>
      <c r="Z30">
        <v>0</v>
      </c>
      <c r="AA30">
        <v>1</v>
      </c>
      <c r="AB30">
        <v>0</v>
      </c>
      <c r="AC30">
        <v>0</v>
      </c>
      <c r="AD30">
        <v>0</v>
      </c>
      <c r="AE30">
        <v>0</v>
      </c>
      <c r="AF30">
        <v>0</v>
      </c>
      <c r="AG30">
        <v>0</v>
      </c>
      <c r="AH30">
        <v>0</v>
      </c>
      <c r="AI30">
        <v>0</v>
      </c>
      <c r="AJ30">
        <v>2</v>
      </c>
      <c r="AK30">
        <v>0</v>
      </c>
    </row>
    <row r="31" spans="2:37">
      <c r="B31" s="98" t="s">
        <v>76</v>
      </c>
      <c r="C31" s="239" t="s">
        <v>77</v>
      </c>
      <c r="D31" s="134"/>
      <c r="E31" s="110">
        <v>27</v>
      </c>
      <c r="F31" s="240"/>
      <c r="G31" t="s">
        <v>368</v>
      </c>
      <c r="H31" t="s">
        <v>369</v>
      </c>
      <c r="I31">
        <v>0</v>
      </c>
      <c r="J31" t="s">
        <v>137</v>
      </c>
      <c r="K31" t="s">
        <v>138</v>
      </c>
      <c r="L31">
        <v>0</v>
      </c>
      <c r="M31">
        <v>0</v>
      </c>
      <c r="N31" t="s">
        <v>370</v>
      </c>
      <c r="O31">
        <v>0</v>
      </c>
      <c r="P31" t="s">
        <v>371</v>
      </c>
      <c r="Q31">
        <v>0</v>
      </c>
      <c r="R31" t="s">
        <v>372</v>
      </c>
      <c r="S31" t="s">
        <v>373</v>
      </c>
      <c r="T31" t="s">
        <v>374</v>
      </c>
      <c r="U31" t="s">
        <v>375</v>
      </c>
      <c r="V31">
        <v>0</v>
      </c>
      <c r="W31" t="s">
        <v>145</v>
      </c>
      <c r="X31" t="s">
        <v>79</v>
      </c>
      <c r="Y31" t="s">
        <v>376</v>
      </c>
      <c r="Z31" t="s">
        <v>377</v>
      </c>
      <c r="AA31" t="s">
        <v>378</v>
      </c>
      <c r="AB31" t="s">
        <v>80</v>
      </c>
      <c r="AC31" t="s">
        <v>149</v>
      </c>
      <c r="AD31">
        <v>0</v>
      </c>
      <c r="AE31" t="s">
        <v>379</v>
      </c>
      <c r="AF31" t="s">
        <v>380</v>
      </c>
      <c r="AG31" t="s">
        <v>381</v>
      </c>
      <c r="AH31" t="s">
        <v>81</v>
      </c>
      <c r="AI31" t="s">
        <v>382</v>
      </c>
      <c r="AJ31" t="s">
        <v>82</v>
      </c>
      <c r="AK31" t="s">
        <v>83</v>
      </c>
    </row>
    <row r="32" spans="2:37">
      <c r="B32" s="108"/>
      <c r="C32" s="241" t="s">
        <v>84</v>
      </c>
      <c r="D32" s="242"/>
      <c r="E32" s="110">
        <v>28</v>
      </c>
      <c r="F32" s="240"/>
      <c r="G32" t="s">
        <v>86</v>
      </c>
      <c r="H32" t="s">
        <v>86</v>
      </c>
      <c r="I32">
        <v>0</v>
      </c>
      <c r="J32" t="s">
        <v>86</v>
      </c>
      <c r="K32" t="s">
        <v>86</v>
      </c>
      <c r="L32" t="s">
        <v>88</v>
      </c>
      <c r="M32" t="s">
        <v>86</v>
      </c>
      <c r="N32" t="s">
        <v>86</v>
      </c>
      <c r="O32">
        <v>0</v>
      </c>
      <c r="P32" t="s">
        <v>86</v>
      </c>
      <c r="Q32" t="s">
        <v>86</v>
      </c>
      <c r="R32" t="s">
        <v>87</v>
      </c>
      <c r="S32" t="s">
        <v>86</v>
      </c>
      <c r="T32" t="s">
        <v>86</v>
      </c>
      <c r="U32" t="s">
        <v>86</v>
      </c>
      <c r="V32">
        <v>0</v>
      </c>
      <c r="W32" t="s">
        <v>86</v>
      </c>
      <c r="X32" t="s">
        <v>86</v>
      </c>
      <c r="Y32" t="s">
        <v>86</v>
      </c>
      <c r="Z32" t="s">
        <v>86</v>
      </c>
      <c r="AA32" t="s">
        <v>86</v>
      </c>
      <c r="AB32" t="s">
        <v>86</v>
      </c>
      <c r="AC32" t="s">
        <v>86</v>
      </c>
      <c r="AD32">
        <v>0</v>
      </c>
      <c r="AE32" t="s">
        <v>383</v>
      </c>
      <c r="AF32" t="s">
        <v>86</v>
      </c>
      <c r="AG32" t="s">
        <v>86</v>
      </c>
      <c r="AH32" t="s">
        <v>86</v>
      </c>
      <c r="AI32" t="s">
        <v>83</v>
      </c>
      <c r="AJ32" t="s">
        <v>86</v>
      </c>
      <c r="AK32" t="s">
        <v>83</v>
      </c>
    </row>
    <row r="33" spans="2:37">
      <c r="B33" s="108"/>
      <c r="C33" s="243" t="s">
        <v>89</v>
      </c>
      <c r="D33" s="134"/>
      <c r="E33" s="110">
        <v>29</v>
      </c>
      <c r="F33" s="240"/>
      <c r="G33" t="s">
        <v>91</v>
      </c>
      <c r="H33" t="s">
        <v>90</v>
      </c>
      <c r="I33">
        <v>0</v>
      </c>
      <c r="J33" t="s">
        <v>91</v>
      </c>
      <c r="K33" t="s">
        <v>90</v>
      </c>
      <c r="L33" t="s">
        <v>90</v>
      </c>
      <c r="M33" t="s">
        <v>93</v>
      </c>
      <c r="N33" t="s">
        <v>90</v>
      </c>
      <c r="O33">
        <v>0</v>
      </c>
      <c r="P33" t="s">
        <v>90</v>
      </c>
      <c r="Q33" t="s">
        <v>93</v>
      </c>
      <c r="R33" t="s">
        <v>92</v>
      </c>
      <c r="S33" t="s">
        <v>90</v>
      </c>
      <c r="T33" t="s">
        <v>93</v>
      </c>
      <c r="U33" t="s">
        <v>92</v>
      </c>
      <c r="V33">
        <v>0</v>
      </c>
      <c r="W33" t="s">
        <v>93</v>
      </c>
      <c r="X33" t="s">
        <v>90</v>
      </c>
      <c r="Y33" t="s">
        <v>90</v>
      </c>
      <c r="Z33" t="s">
        <v>90</v>
      </c>
      <c r="AA33" t="s">
        <v>90</v>
      </c>
      <c r="AB33" t="s">
        <v>90</v>
      </c>
      <c r="AC33" t="s">
        <v>159</v>
      </c>
      <c r="AD33">
        <v>0</v>
      </c>
      <c r="AE33" t="s">
        <v>384</v>
      </c>
      <c r="AF33" t="s">
        <v>90</v>
      </c>
      <c r="AG33" t="s">
        <v>90</v>
      </c>
      <c r="AH33" t="s">
        <v>90</v>
      </c>
      <c r="AI33" t="s">
        <v>92</v>
      </c>
      <c r="AJ33" t="s">
        <v>93</v>
      </c>
      <c r="AK33" t="s">
        <v>92</v>
      </c>
    </row>
    <row r="34" spans="2:37">
      <c r="B34" s="146"/>
      <c r="C34" s="98" t="s">
        <v>94</v>
      </c>
      <c r="D34" s="244" t="s">
        <v>95</v>
      </c>
      <c r="E34" s="110">
        <v>30</v>
      </c>
      <c r="F34" s="10">
        <f>COUNTIF(G34:AK34,"=y")</f>
        <v>10</v>
      </c>
      <c r="G34" t="s">
        <v>271</v>
      </c>
      <c r="H34" t="s">
        <v>271</v>
      </c>
      <c r="I34">
        <v>0</v>
      </c>
      <c r="J34" t="s">
        <v>273</v>
      </c>
      <c r="K34" t="s">
        <v>271</v>
      </c>
      <c r="L34" t="s">
        <v>271</v>
      </c>
      <c r="M34">
        <v>0</v>
      </c>
      <c r="N34" t="s">
        <v>271</v>
      </c>
      <c r="O34">
        <v>0</v>
      </c>
      <c r="P34" t="s">
        <v>280</v>
      </c>
      <c r="Q34">
        <v>0</v>
      </c>
      <c r="R34" t="s">
        <v>385</v>
      </c>
      <c r="S34" t="s">
        <v>385</v>
      </c>
      <c r="T34" t="s">
        <v>271</v>
      </c>
      <c r="U34" t="s">
        <v>385</v>
      </c>
      <c r="V34">
        <v>0</v>
      </c>
      <c r="W34" t="s">
        <v>271</v>
      </c>
      <c r="X34" t="s">
        <v>385</v>
      </c>
      <c r="Y34" t="s">
        <v>280</v>
      </c>
      <c r="Z34" t="s">
        <v>280</v>
      </c>
      <c r="AA34" t="s">
        <v>385</v>
      </c>
      <c r="AB34" t="s">
        <v>385</v>
      </c>
      <c r="AC34" t="s">
        <v>271</v>
      </c>
      <c r="AD34">
        <v>0</v>
      </c>
      <c r="AE34" t="s">
        <v>280</v>
      </c>
      <c r="AF34" t="s">
        <v>280</v>
      </c>
      <c r="AG34" t="s">
        <v>273</v>
      </c>
      <c r="AH34" t="s">
        <v>385</v>
      </c>
      <c r="AI34" t="s">
        <v>271</v>
      </c>
      <c r="AJ34" t="s">
        <v>385</v>
      </c>
      <c r="AK34" t="s">
        <v>280</v>
      </c>
    </row>
    <row r="35" spans="2:37">
      <c r="B35" s="146"/>
      <c r="C35" s="108"/>
      <c r="D35" s="244" t="s">
        <v>96</v>
      </c>
      <c r="E35" s="110">
        <v>31</v>
      </c>
      <c r="F35" s="10">
        <f t="shared" ref="F35:F38" si="1">COUNTIF(G35:AK35,"=y")</f>
        <v>12</v>
      </c>
      <c r="G35" t="s">
        <v>271</v>
      </c>
      <c r="H35" t="s">
        <v>273</v>
      </c>
      <c r="I35">
        <v>0</v>
      </c>
      <c r="J35" t="s">
        <v>271</v>
      </c>
      <c r="K35" t="s">
        <v>271</v>
      </c>
      <c r="L35" t="s">
        <v>271</v>
      </c>
      <c r="M35">
        <v>0</v>
      </c>
      <c r="N35" t="s">
        <v>273</v>
      </c>
      <c r="O35">
        <v>0</v>
      </c>
      <c r="P35" t="s">
        <v>280</v>
      </c>
      <c r="Q35" t="s">
        <v>273</v>
      </c>
      <c r="R35" t="s">
        <v>280</v>
      </c>
      <c r="S35" t="s">
        <v>385</v>
      </c>
      <c r="T35" t="s">
        <v>273</v>
      </c>
      <c r="U35" t="s">
        <v>385</v>
      </c>
      <c r="V35">
        <v>0</v>
      </c>
      <c r="W35" t="s">
        <v>273</v>
      </c>
      <c r="X35" t="s">
        <v>385</v>
      </c>
      <c r="Y35" t="s">
        <v>280</v>
      </c>
      <c r="Z35" t="s">
        <v>385</v>
      </c>
      <c r="AA35" t="s">
        <v>385</v>
      </c>
      <c r="AB35" t="s">
        <v>280</v>
      </c>
      <c r="AC35" t="s">
        <v>271</v>
      </c>
      <c r="AD35">
        <v>0</v>
      </c>
      <c r="AE35" t="s">
        <v>385</v>
      </c>
      <c r="AF35" t="s">
        <v>280</v>
      </c>
      <c r="AG35" t="s">
        <v>280</v>
      </c>
      <c r="AH35" t="s">
        <v>385</v>
      </c>
      <c r="AI35" t="s">
        <v>271</v>
      </c>
      <c r="AJ35" t="s">
        <v>280</v>
      </c>
      <c r="AK35" t="s">
        <v>280</v>
      </c>
    </row>
    <row r="36" spans="2:37">
      <c r="B36" s="146"/>
      <c r="C36" s="108"/>
      <c r="D36" s="244" t="s">
        <v>97</v>
      </c>
      <c r="E36" s="110">
        <v>32</v>
      </c>
      <c r="F36" s="10">
        <f t="shared" si="1"/>
        <v>3</v>
      </c>
      <c r="G36" t="s">
        <v>271</v>
      </c>
      <c r="H36" t="s">
        <v>271</v>
      </c>
      <c r="I36">
        <v>0</v>
      </c>
      <c r="J36" t="s">
        <v>271</v>
      </c>
      <c r="K36" t="s">
        <v>271</v>
      </c>
      <c r="L36" t="s">
        <v>271</v>
      </c>
      <c r="M36">
        <v>0</v>
      </c>
      <c r="N36" t="s">
        <v>273</v>
      </c>
      <c r="O36">
        <v>0</v>
      </c>
      <c r="P36" t="s">
        <v>280</v>
      </c>
      <c r="Q36">
        <v>0</v>
      </c>
      <c r="R36" t="s">
        <v>280</v>
      </c>
      <c r="S36" t="s">
        <v>280</v>
      </c>
      <c r="T36" t="s">
        <v>271</v>
      </c>
      <c r="U36" t="s">
        <v>280</v>
      </c>
      <c r="V36">
        <v>0</v>
      </c>
      <c r="W36" t="s">
        <v>271</v>
      </c>
      <c r="X36" t="s">
        <v>385</v>
      </c>
      <c r="Y36" t="s">
        <v>280</v>
      </c>
      <c r="Z36" t="s">
        <v>280</v>
      </c>
      <c r="AA36" t="s">
        <v>280</v>
      </c>
      <c r="AB36" t="s">
        <v>280</v>
      </c>
      <c r="AC36" t="s">
        <v>271</v>
      </c>
      <c r="AD36">
        <v>0</v>
      </c>
      <c r="AE36" t="s">
        <v>280</v>
      </c>
      <c r="AF36" t="s">
        <v>385</v>
      </c>
      <c r="AG36" t="s">
        <v>280</v>
      </c>
      <c r="AH36" t="s">
        <v>271</v>
      </c>
      <c r="AI36" t="s">
        <v>271</v>
      </c>
      <c r="AJ36" t="s">
        <v>280</v>
      </c>
      <c r="AK36" t="s">
        <v>280</v>
      </c>
    </row>
    <row r="37" spans="2:37">
      <c r="B37" s="146"/>
      <c r="C37" s="108"/>
      <c r="D37" s="244" t="s">
        <v>98</v>
      </c>
      <c r="E37" s="110">
        <v>33</v>
      </c>
      <c r="F37" s="10">
        <f t="shared" si="1"/>
        <v>3</v>
      </c>
      <c r="G37" t="s">
        <v>271</v>
      </c>
      <c r="H37" t="s">
        <v>271</v>
      </c>
      <c r="I37">
        <v>0</v>
      </c>
      <c r="J37" t="s">
        <v>271</v>
      </c>
      <c r="K37" t="s">
        <v>271</v>
      </c>
      <c r="L37" t="s">
        <v>271</v>
      </c>
      <c r="M37">
        <v>0</v>
      </c>
      <c r="N37" t="s">
        <v>271</v>
      </c>
      <c r="O37">
        <v>0</v>
      </c>
      <c r="P37" t="s">
        <v>280</v>
      </c>
      <c r="Q37">
        <v>0</v>
      </c>
      <c r="R37" t="s">
        <v>280</v>
      </c>
      <c r="S37" t="s">
        <v>280</v>
      </c>
      <c r="T37" t="s">
        <v>271</v>
      </c>
      <c r="U37" t="s">
        <v>385</v>
      </c>
      <c r="V37">
        <v>0</v>
      </c>
      <c r="W37" t="s">
        <v>271</v>
      </c>
      <c r="X37" t="s">
        <v>385</v>
      </c>
      <c r="Y37" t="s">
        <v>280</v>
      </c>
      <c r="Z37" t="s">
        <v>280</v>
      </c>
      <c r="AA37" t="s">
        <v>280</v>
      </c>
      <c r="AB37" t="s">
        <v>280</v>
      </c>
      <c r="AC37" t="s">
        <v>271</v>
      </c>
      <c r="AD37">
        <v>0</v>
      </c>
      <c r="AE37" t="s">
        <v>280</v>
      </c>
      <c r="AF37" t="s">
        <v>385</v>
      </c>
      <c r="AG37" t="s">
        <v>280</v>
      </c>
      <c r="AH37" t="s">
        <v>271</v>
      </c>
      <c r="AI37" t="s">
        <v>271</v>
      </c>
      <c r="AJ37" t="s">
        <v>280</v>
      </c>
      <c r="AK37" t="s">
        <v>280</v>
      </c>
    </row>
    <row r="38" spans="2:37">
      <c r="B38" s="146"/>
      <c r="C38" s="114"/>
      <c r="D38" s="244" t="s">
        <v>99</v>
      </c>
      <c r="E38" s="110">
        <v>34</v>
      </c>
      <c r="F38" s="10">
        <f t="shared" si="1"/>
        <v>6</v>
      </c>
      <c r="G38" t="s">
        <v>271</v>
      </c>
      <c r="H38" t="s">
        <v>271</v>
      </c>
      <c r="I38">
        <v>0</v>
      </c>
      <c r="J38" t="s">
        <v>271</v>
      </c>
      <c r="K38" t="s">
        <v>271</v>
      </c>
      <c r="L38" t="s">
        <v>271</v>
      </c>
      <c r="M38">
        <v>0</v>
      </c>
      <c r="N38" t="s">
        <v>273</v>
      </c>
      <c r="O38">
        <v>0</v>
      </c>
      <c r="P38" t="s">
        <v>280</v>
      </c>
      <c r="Q38">
        <v>0</v>
      </c>
      <c r="R38" t="s">
        <v>280</v>
      </c>
      <c r="S38" t="s">
        <v>280</v>
      </c>
      <c r="T38" t="s">
        <v>271</v>
      </c>
      <c r="U38" t="s">
        <v>385</v>
      </c>
      <c r="V38">
        <v>0</v>
      </c>
      <c r="W38" t="s">
        <v>273</v>
      </c>
      <c r="X38" t="s">
        <v>385</v>
      </c>
      <c r="Y38" t="s">
        <v>280</v>
      </c>
      <c r="Z38" t="s">
        <v>280</v>
      </c>
      <c r="AA38" t="s">
        <v>385</v>
      </c>
      <c r="AB38" t="s">
        <v>385</v>
      </c>
      <c r="AC38" t="s">
        <v>271</v>
      </c>
      <c r="AD38">
        <v>0</v>
      </c>
      <c r="AE38" t="s">
        <v>280</v>
      </c>
      <c r="AF38" t="s">
        <v>280</v>
      </c>
      <c r="AG38" t="s">
        <v>280</v>
      </c>
      <c r="AH38" t="s">
        <v>271</v>
      </c>
      <c r="AI38" t="s">
        <v>271</v>
      </c>
      <c r="AJ38" t="s">
        <v>280</v>
      </c>
      <c r="AK38" t="s">
        <v>280</v>
      </c>
    </row>
    <row r="39" spans="2:37">
      <c r="B39" s="108"/>
      <c r="C39" s="108" t="s">
        <v>100</v>
      </c>
      <c r="D39" s="114" t="s">
        <v>101</v>
      </c>
      <c r="E39" s="110">
        <v>35</v>
      </c>
      <c r="F39" s="10">
        <f t="shared" si="0"/>
        <v>11593</v>
      </c>
      <c r="G39">
        <v>84</v>
      </c>
      <c r="H39">
        <v>0</v>
      </c>
      <c r="I39">
        <v>95</v>
      </c>
      <c r="J39">
        <v>8</v>
      </c>
      <c r="K39">
        <v>800</v>
      </c>
      <c r="L39" t="s">
        <v>386</v>
      </c>
      <c r="M39">
        <v>22</v>
      </c>
      <c r="N39">
        <v>2679</v>
      </c>
      <c r="O39">
        <v>0</v>
      </c>
      <c r="P39">
        <v>286</v>
      </c>
      <c r="Q39">
        <v>60</v>
      </c>
      <c r="R39">
        <v>0</v>
      </c>
      <c r="S39">
        <v>66</v>
      </c>
      <c r="T39">
        <v>35</v>
      </c>
      <c r="U39">
        <v>330</v>
      </c>
      <c r="V39">
        <v>0</v>
      </c>
      <c r="W39">
        <v>100</v>
      </c>
      <c r="X39">
        <v>433</v>
      </c>
      <c r="Y39">
        <v>1113</v>
      </c>
      <c r="Z39">
        <v>1100</v>
      </c>
      <c r="AA39">
        <v>457</v>
      </c>
      <c r="AB39">
        <v>230</v>
      </c>
      <c r="AC39">
        <v>95</v>
      </c>
      <c r="AD39">
        <v>0</v>
      </c>
      <c r="AE39">
        <v>58</v>
      </c>
      <c r="AF39">
        <v>197</v>
      </c>
      <c r="AG39">
        <v>121</v>
      </c>
      <c r="AH39">
        <v>70</v>
      </c>
      <c r="AI39">
        <v>0</v>
      </c>
      <c r="AJ39">
        <v>3154</v>
      </c>
      <c r="AK39" t="s">
        <v>282</v>
      </c>
    </row>
    <row r="40" spans="2:37">
      <c r="B40" s="108"/>
      <c r="C40" s="108"/>
      <c r="D40" s="133" t="s">
        <v>102</v>
      </c>
      <c r="E40" s="110">
        <v>36</v>
      </c>
      <c r="F40" s="10">
        <f t="shared" si="0"/>
        <v>170</v>
      </c>
      <c r="G40">
        <v>4</v>
      </c>
      <c r="H40">
        <v>0</v>
      </c>
      <c r="I40">
        <v>4</v>
      </c>
      <c r="J40">
        <v>0</v>
      </c>
      <c r="K40">
        <v>5</v>
      </c>
      <c r="L40" t="s">
        <v>386</v>
      </c>
      <c r="M40">
        <v>5</v>
      </c>
      <c r="N40">
        <v>31</v>
      </c>
      <c r="O40">
        <v>0</v>
      </c>
      <c r="P40">
        <v>7</v>
      </c>
      <c r="Q40">
        <v>15</v>
      </c>
      <c r="R40">
        <v>0</v>
      </c>
      <c r="S40">
        <v>2</v>
      </c>
      <c r="T40">
        <v>1</v>
      </c>
      <c r="U40">
        <v>2</v>
      </c>
      <c r="V40">
        <v>0</v>
      </c>
      <c r="W40" t="s">
        <v>387</v>
      </c>
      <c r="X40">
        <v>35</v>
      </c>
      <c r="Y40">
        <v>7</v>
      </c>
      <c r="Z40">
        <v>11</v>
      </c>
      <c r="AA40">
        <v>3</v>
      </c>
      <c r="AB40">
        <v>5</v>
      </c>
      <c r="AC40">
        <v>0</v>
      </c>
      <c r="AD40">
        <v>0</v>
      </c>
      <c r="AE40">
        <v>3</v>
      </c>
      <c r="AF40">
        <v>11</v>
      </c>
      <c r="AG40">
        <v>8</v>
      </c>
      <c r="AH40">
        <v>2</v>
      </c>
      <c r="AI40">
        <v>0</v>
      </c>
      <c r="AJ40">
        <v>9</v>
      </c>
      <c r="AK40" t="s">
        <v>282</v>
      </c>
    </row>
    <row r="41" spans="2:37">
      <c r="B41" s="108"/>
      <c r="C41" s="114"/>
      <c r="D41" s="244" t="s">
        <v>103</v>
      </c>
      <c r="E41" s="110">
        <v>37</v>
      </c>
      <c r="F41" s="10">
        <f t="shared" ref="F41" si="2">COUNTIF(G41:AK41,"=y")</f>
        <v>10</v>
      </c>
      <c r="G41" t="s">
        <v>271</v>
      </c>
      <c r="H41">
        <v>0</v>
      </c>
      <c r="I41">
        <v>0</v>
      </c>
      <c r="J41" t="s">
        <v>276</v>
      </c>
      <c r="K41" t="s">
        <v>273</v>
      </c>
      <c r="L41" t="s">
        <v>271</v>
      </c>
      <c r="M41" t="s">
        <v>273</v>
      </c>
      <c r="N41" t="s">
        <v>273</v>
      </c>
      <c r="O41">
        <v>0</v>
      </c>
      <c r="P41" t="s">
        <v>280</v>
      </c>
      <c r="Q41" t="s">
        <v>280</v>
      </c>
      <c r="R41" t="s">
        <v>280</v>
      </c>
      <c r="S41" t="s">
        <v>280</v>
      </c>
      <c r="T41" t="s">
        <v>273</v>
      </c>
      <c r="U41" t="s">
        <v>385</v>
      </c>
      <c r="V41">
        <v>0</v>
      </c>
      <c r="W41" t="s">
        <v>276</v>
      </c>
      <c r="X41" t="s">
        <v>280</v>
      </c>
      <c r="Y41" t="s">
        <v>385</v>
      </c>
      <c r="Z41" t="s">
        <v>385</v>
      </c>
      <c r="AA41" t="s">
        <v>280</v>
      </c>
      <c r="AB41" t="s">
        <v>280</v>
      </c>
      <c r="AC41" t="s">
        <v>273</v>
      </c>
      <c r="AD41">
        <v>0</v>
      </c>
      <c r="AE41" t="s">
        <v>280</v>
      </c>
      <c r="AF41" t="s">
        <v>280</v>
      </c>
      <c r="AG41" t="s">
        <v>280</v>
      </c>
      <c r="AH41" t="s">
        <v>273</v>
      </c>
      <c r="AI41">
        <v>0</v>
      </c>
      <c r="AJ41" t="s">
        <v>385</v>
      </c>
      <c r="AK41" t="s">
        <v>282</v>
      </c>
    </row>
    <row r="42" spans="2:37">
      <c r="B42" s="117"/>
      <c r="C42" s="98" t="s">
        <v>104</v>
      </c>
      <c r="D42" s="108" t="s">
        <v>105</v>
      </c>
      <c r="E42" s="110">
        <v>38</v>
      </c>
      <c r="F42" s="10">
        <f t="shared" si="0"/>
        <v>8479</v>
      </c>
      <c r="G42">
        <v>25</v>
      </c>
      <c r="H42">
        <v>62</v>
      </c>
      <c r="I42">
        <v>2</v>
      </c>
      <c r="J42">
        <v>254</v>
      </c>
      <c r="K42">
        <v>344</v>
      </c>
      <c r="L42">
        <v>0</v>
      </c>
      <c r="M42">
        <v>66</v>
      </c>
      <c r="N42">
        <v>180</v>
      </c>
      <c r="O42">
        <v>38</v>
      </c>
      <c r="P42">
        <v>40</v>
      </c>
      <c r="Q42">
        <v>16</v>
      </c>
      <c r="R42">
        <v>8</v>
      </c>
      <c r="S42">
        <v>188</v>
      </c>
      <c r="T42">
        <v>20</v>
      </c>
      <c r="U42">
        <v>69</v>
      </c>
      <c r="V42">
        <v>0</v>
      </c>
      <c r="W42">
        <v>50</v>
      </c>
      <c r="X42">
        <v>121</v>
      </c>
      <c r="Y42">
        <v>175</v>
      </c>
      <c r="Z42">
        <v>3298</v>
      </c>
      <c r="AA42">
        <v>41</v>
      </c>
      <c r="AB42">
        <v>106</v>
      </c>
      <c r="AC42">
        <v>53</v>
      </c>
      <c r="AD42">
        <v>0</v>
      </c>
      <c r="AE42">
        <v>7</v>
      </c>
      <c r="AF42">
        <v>210</v>
      </c>
      <c r="AG42">
        <v>45</v>
      </c>
      <c r="AH42">
        <v>1119</v>
      </c>
      <c r="AI42">
        <v>1449</v>
      </c>
      <c r="AJ42">
        <v>280</v>
      </c>
      <c r="AK42">
        <v>213</v>
      </c>
    </row>
    <row r="43" spans="2:37">
      <c r="B43" s="117"/>
      <c r="C43" s="108"/>
      <c r="D43" s="134" t="s">
        <v>106</v>
      </c>
      <c r="E43" s="110">
        <v>39</v>
      </c>
      <c r="F43" s="10">
        <f t="shared" si="0"/>
        <v>427</v>
      </c>
      <c r="G43">
        <v>25</v>
      </c>
      <c r="H43">
        <v>13</v>
      </c>
      <c r="I43">
        <v>0</v>
      </c>
      <c r="J43">
        <v>0</v>
      </c>
      <c r="K43">
        <v>51</v>
      </c>
      <c r="L43">
        <v>0</v>
      </c>
      <c r="M43">
        <v>18</v>
      </c>
      <c r="N43">
        <v>54</v>
      </c>
      <c r="O43">
        <v>0</v>
      </c>
      <c r="P43">
        <v>17</v>
      </c>
      <c r="Q43">
        <v>16</v>
      </c>
      <c r="R43">
        <v>0</v>
      </c>
      <c r="S43">
        <v>0</v>
      </c>
      <c r="T43">
        <v>0</v>
      </c>
      <c r="U43">
        <v>0</v>
      </c>
      <c r="V43">
        <v>0</v>
      </c>
      <c r="W43">
        <v>0</v>
      </c>
      <c r="X43">
        <v>0</v>
      </c>
      <c r="Y43">
        <v>141</v>
      </c>
      <c r="Z43">
        <v>0</v>
      </c>
      <c r="AA43">
        <v>41</v>
      </c>
      <c r="AB43">
        <v>0</v>
      </c>
      <c r="AC43">
        <v>32</v>
      </c>
      <c r="AD43">
        <v>0</v>
      </c>
      <c r="AE43">
        <v>3</v>
      </c>
      <c r="AF43">
        <v>0</v>
      </c>
      <c r="AG43">
        <v>15</v>
      </c>
      <c r="AH43">
        <v>0</v>
      </c>
      <c r="AI43">
        <v>0</v>
      </c>
      <c r="AJ43">
        <v>1</v>
      </c>
      <c r="AK43" t="s">
        <v>388</v>
      </c>
    </row>
    <row r="44" spans="2:37">
      <c r="B44" s="117"/>
      <c r="C44" s="108"/>
      <c r="D44" s="134" t="s">
        <v>107</v>
      </c>
      <c r="E44" s="110">
        <v>40</v>
      </c>
      <c r="F44" s="10">
        <f t="shared" si="0"/>
        <v>1528</v>
      </c>
      <c r="G44">
        <v>82</v>
      </c>
      <c r="H44">
        <v>75</v>
      </c>
      <c r="I44">
        <v>0</v>
      </c>
      <c r="J44">
        <v>0</v>
      </c>
      <c r="K44">
        <v>127</v>
      </c>
      <c r="L44">
        <v>0</v>
      </c>
      <c r="M44">
        <v>88</v>
      </c>
      <c r="N44">
        <v>302</v>
      </c>
      <c r="O44">
        <v>0</v>
      </c>
      <c r="P44">
        <v>36</v>
      </c>
      <c r="Q44">
        <v>36</v>
      </c>
      <c r="R44">
        <v>0</v>
      </c>
      <c r="S44">
        <v>92</v>
      </c>
      <c r="T44">
        <v>0</v>
      </c>
      <c r="U44">
        <v>0</v>
      </c>
      <c r="V44">
        <v>0</v>
      </c>
      <c r="W44">
        <v>0</v>
      </c>
      <c r="X44">
        <v>0</v>
      </c>
      <c r="Y44">
        <v>326</v>
      </c>
      <c r="Z44">
        <v>0</v>
      </c>
      <c r="AA44">
        <v>155</v>
      </c>
      <c r="AB44">
        <v>0</v>
      </c>
      <c r="AC44">
        <v>135</v>
      </c>
      <c r="AD44">
        <v>0</v>
      </c>
      <c r="AE44">
        <v>52</v>
      </c>
      <c r="AF44">
        <v>0</v>
      </c>
      <c r="AG44">
        <v>21</v>
      </c>
      <c r="AH44">
        <v>0</v>
      </c>
      <c r="AI44">
        <v>0</v>
      </c>
      <c r="AJ44">
        <v>1</v>
      </c>
      <c r="AK44" t="s">
        <v>388</v>
      </c>
    </row>
    <row r="45" spans="2:37">
      <c r="B45" s="117"/>
      <c r="C45" s="108"/>
      <c r="D45" s="134" t="s">
        <v>108</v>
      </c>
      <c r="E45" s="110">
        <v>41</v>
      </c>
      <c r="F45" s="10">
        <f t="shared" si="0"/>
        <v>7446</v>
      </c>
      <c r="G45">
        <v>15</v>
      </c>
      <c r="H45">
        <v>49</v>
      </c>
      <c r="I45">
        <v>0</v>
      </c>
      <c r="J45">
        <v>254</v>
      </c>
      <c r="K45">
        <v>344</v>
      </c>
      <c r="L45">
        <v>0</v>
      </c>
      <c r="M45">
        <v>0</v>
      </c>
      <c r="N45">
        <v>57</v>
      </c>
      <c r="O45">
        <v>1</v>
      </c>
      <c r="P45">
        <v>40</v>
      </c>
      <c r="Q45">
        <v>0</v>
      </c>
      <c r="R45">
        <v>0</v>
      </c>
      <c r="S45" t="s">
        <v>389</v>
      </c>
      <c r="T45">
        <v>0</v>
      </c>
      <c r="U45">
        <v>69</v>
      </c>
      <c r="V45">
        <v>0</v>
      </c>
      <c r="W45">
        <v>50</v>
      </c>
      <c r="X45">
        <v>119</v>
      </c>
      <c r="Y45">
        <v>90</v>
      </c>
      <c r="Z45">
        <v>3298</v>
      </c>
      <c r="AA45">
        <v>0</v>
      </c>
      <c r="AB45">
        <v>0</v>
      </c>
      <c r="AC45">
        <v>59</v>
      </c>
      <c r="AD45">
        <v>0</v>
      </c>
      <c r="AE45">
        <v>0</v>
      </c>
      <c r="AF45">
        <v>109</v>
      </c>
      <c r="AG45">
        <v>45</v>
      </c>
      <c r="AH45">
        <v>1119</v>
      </c>
      <c r="AI45">
        <v>1449</v>
      </c>
      <c r="AJ45">
        <v>279</v>
      </c>
      <c r="AK45" t="s">
        <v>388</v>
      </c>
    </row>
    <row r="46" spans="2:37">
      <c r="B46" s="117"/>
      <c r="C46" s="108"/>
      <c r="D46" s="134" t="s">
        <v>109</v>
      </c>
      <c r="E46" s="110">
        <v>42</v>
      </c>
      <c r="F46" s="10">
        <f t="shared" si="0"/>
        <v>1245</v>
      </c>
      <c r="G46">
        <v>25</v>
      </c>
      <c r="H46">
        <v>0</v>
      </c>
      <c r="I46">
        <v>0</v>
      </c>
      <c r="J46">
        <v>63</v>
      </c>
      <c r="K46">
        <v>146</v>
      </c>
      <c r="L46">
        <v>0</v>
      </c>
      <c r="M46">
        <v>2</v>
      </c>
      <c r="N46">
        <v>5</v>
      </c>
      <c r="O46">
        <v>0</v>
      </c>
      <c r="P46">
        <v>40</v>
      </c>
      <c r="Q46">
        <v>4</v>
      </c>
      <c r="R46">
        <v>0</v>
      </c>
      <c r="S46">
        <v>68</v>
      </c>
      <c r="T46">
        <v>0</v>
      </c>
      <c r="U46">
        <v>41</v>
      </c>
      <c r="V46">
        <v>0</v>
      </c>
      <c r="W46">
        <v>24</v>
      </c>
      <c r="X46">
        <v>43</v>
      </c>
      <c r="Y46">
        <v>5</v>
      </c>
      <c r="Z46">
        <v>64</v>
      </c>
      <c r="AA46">
        <v>23</v>
      </c>
      <c r="AB46">
        <v>83</v>
      </c>
      <c r="AC46">
        <v>0</v>
      </c>
      <c r="AD46">
        <v>0</v>
      </c>
      <c r="AE46">
        <v>0</v>
      </c>
      <c r="AF46">
        <v>69</v>
      </c>
      <c r="AG46">
        <v>20</v>
      </c>
      <c r="AH46">
        <v>100</v>
      </c>
      <c r="AI46">
        <v>0</v>
      </c>
      <c r="AJ46">
        <v>207</v>
      </c>
      <c r="AK46">
        <v>213</v>
      </c>
    </row>
    <row r="47" spans="2:37">
      <c r="B47" s="117"/>
      <c r="C47" s="108"/>
      <c r="D47" s="134" t="s">
        <v>110</v>
      </c>
      <c r="E47" s="110">
        <v>43</v>
      </c>
      <c r="F47" s="10">
        <f t="shared" si="0"/>
        <v>801</v>
      </c>
      <c r="G47">
        <v>2</v>
      </c>
      <c r="H47">
        <v>0</v>
      </c>
      <c r="I47">
        <v>0</v>
      </c>
      <c r="J47">
        <v>0</v>
      </c>
      <c r="K47">
        <v>16</v>
      </c>
      <c r="L47">
        <v>0</v>
      </c>
      <c r="M47">
        <v>5</v>
      </c>
      <c r="N47">
        <v>1</v>
      </c>
      <c r="O47">
        <v>0</v>
      </c>
      <c r="P47">
        <v>22</v>
      </c>
      <c r="Q47">
        <v>3</v>
      </c>
      <c r="R47">
        <v>0</v>
      </c>
      <c r="S47">
        <v>18</v>
      </c>
      <c r="T47">
        <v>0</v>
      </c>
      <c r="U47">
        <v>2</v>
      </c>
      <c r="V47">
        <v>0</v>
      </c>
      <c r="W47">
        <v>24</v>
      </c>
      <c r="X47">
        <v>20</v>
      </c>
      <c r="Y47">
        <v>0</v>
      </c>
      <c r="Z47">
        <v>157</v>
      </c>
      <c r="AA47">
        <v>1</v>
      </c>
      <c r="AB47">
        <v>0</v>
      </c>
      <c r="AC47">
        <v>0</v>
      </c>
      <c r="AD47">
        <v>0</v>
      </c>
      <c r="AE47">
        <v>0</v>
      </c>
      <c r="AF47">
        <v>0</v>
      </c>
      <c r="AG47">
        <v>6</v>
      </c>
      <c r="AH47">
        <v>60</v>
      </c>
      <c r="AI47">
        <v>0</v>
      </c>
      <c r="AJ47">
        <v>251</v>
      </c>
      <c r="AK47">
        <v>213</v>
      </c>
    </row>
    <row r="48" spans="2:37">
      <c r="B48" s="117"/>
      <c r="C48" s="114"/>
      <c r="D48" s="134" t="s">
        <v>111</v>
      </c>
      <c r="E48" s="110">
        <v>44</v>
      </c>
      <c r="F48" s="10">
        <f t="shared" si="0"/>
        <v>323</v>
      </c>
      <c r="G48">
        <v>0</v>
      </c>
      <c r="H48">
        <v>0</v>
      </c>
      <c r="I48">
        <v>0</v>
      </c>
      <c r="J48">
        <v>13</v>
      </c>
      <c r="K48">
        <v>36</v>
      </c>
      <c r="L48">
        <v>0</v>
      </c>
      <c r="M48">
        <v>18</v>
      </c>
      <c r="N48">
        <v>0</v>
      </c>
      <c r="O48">
        <v>0</v>
      </c>
      <c r="P48">
        <v>16</v>
      </c>
      <c r="Q48">
        <v>1</v>
      </c>
      <c r="R48">
        <v>0</v>
      </c>
      <c r="S48">
        <v>2</v>
      </c>
      <c r="T48">
        <v>0</v>
      </c>
      <c r="U48">
        <v>0</v>
      </c>
      <c r="V48">
        <v>0</v>
      </c>
      <c r="W48">
        <v>3</v>
      </c>
      <c r="X48">
        <v>25</v>
      </c>
      <c r="Y48">
        <v>0</v>
      </c>
      <c r="Z48">
        <v>121</v>
      </c>
      <c r="AA48">
        <v>0</v>
      </c>
      <c r="AB48">
        <v>75</v>
      </c>
      <c r="AC48">
        <v>1</v>
      </c>
      <c r="AD48">
        <v>0</v>
      </c>
      <c r="AE48">
        <v>0</v>
      </c>
      <c r="AF48">
        <v>0</v>
      </c>
      <c r="AG48">
        <v>12</v>
      </c>
      <c r="AH48">
        <v>0</v>
      </c>
      <c r="AI48">
        <v>0</v>
      </c>
      <c r="AJ48">
        <v>0</v>
      </c>
      <c r="AK48">
        <v>0</v>
      </c>
    </row>
    <row r="49" spans="2:37">
      <c r="B49" s="108"/>
      <c r="C49" s="114" t="s">
        <v>112</v>
      </c>
      <c r="D49" s="244" t="s">
        <v>113</v>
      </c>
      <c r="E49" s="110">
        <v>45</v>
      </c>
      <c r="F49" s="10">
        <f t="shared" ref="F49:F51" si="3">COUNTIF(G49:AK49,"=y")</f>
        <v>16</v>
      </c>
      <c r="G49">
        <v>0</v>
      </c>
      <c r="H49">
        <v>0</v>
      </c>
      <c r="I49">
        <v>0</v>
      </c>
      <c r="J49" t="s">
        <v>273</v>
      </c>
      <c r="K49" t="s">
        <v>273</v>
      </c>
      <c r="L49" t="s">
        <v>271</v>
      </c>
      <c r="M49" t="s">
        <v>385</v>
      </c>
      <c r="N49" t="s">
        <v>273</v>
      </c>
      <c r="O49">
        <v>0</v>
      </c>
      <c r="P49" t="s">
        <v>280</v>
      </c>
      <c r="Q49" t="s">
        <v>273</v>
      </c>
      <c r="R49" t="s">
        <v>385</v>
      </c>
      <c r="S49" t="s">
        <v>385</v>
      </c>
      <c r="T49" t="s">
        <v>273</v>
      </c>
      <c r="U49" t="s">
        <v>385</v>
      </c>
      <c r="V49">
        <v>0</v>
      </c>
      <c r="W49" t="s">
        <v>273</v>
      </c>
      <c r="X49" t="s">
        <v>271</v>
      </c>
      <c r="Y49" t="s">
        <v>280</v>
      </c>
      <c r="Z49" t="s">
        <v>280</v>
      </c>
      <c r="AA49" t="s">
        <v>385</v>
      </c>
      <c r="AB49" t="s">
        <v>385</v>
      </c>
      <c r="AC49" t="s">
        <v>271</v>
      </c>
      <c r="AD49">
        <v>0</v>
      </c>
      <c r="AE49" t="s">
        <v>271</v>
      </c>
      <c r="AF49" t="s">
        <v>385</v>
      </c>
      <c r="AG49" t="s">
        <v>385</v>
      </c>
      <c r="AH49" t="s">
        <v>273</v>
      </c>
      <c r="AI49">
        <v>0</v>
      </c>
      <c r="AJ49" t="s">
        <v>385</v>
      </c>
      <c r="AK49" t="s">
        <v>280</v>
      </c>
    </row>
    <row r="50" spans="2:37">
      <c r="B50" s="108"/>
      <c r="C50" s="133" t="s">
        <v>114</v>
      </c>
      <c r="D50" s="244" t="s">
        <v>113</v>
      </c>
      <c r="E50" s="110">
        <v>46</v>
      </c>
      <c r="F50" s="10">
        <f t="shared" si="3"/>
        <v>11</v>
      </c>
      <c r="G50" t="s">
        <v>385</v>
      </c>
      <c r="H50">
        <v>0</v>
      </c>
      <c r="I50">
        <v>0</v>
      </c>
      <c r="J50" t="s">
        <v>273</v>
      </c>
      <c r="K50" t="s">
        <v>273</v>
      </c>
      <c r="L50" t="s">
        <v>271</v>
      </c>
      <c r="M50" t="s">
        <v>271</v>
      </c>
      <c r="N50" t="s">
        <v>273</v>
      </c>
      <c r="O50">
        <v>0</v>
      </c>
      <c r="P50" t="s">
        <v>280</v>
      </c>
      <c r="Q50" t="s">
        <v>273</v>
      </c>
      <c r="R50" t="s">
        <v>280</v>
      </c>
      <c r="S50" t="s">
        <v>385</v>
      </c>
      <c r="T50" t="s">
        <v>271</v>
      </c>
      <c r="U50" t="s">
        <v>385</v>
      </c>
      <c r="V50">
        <v>0</v>
      </c>
      <c r="W50" t="s">
        <v>271</v>
      </c>
      <c r="X50" t="s">
        <v>271</v>
      </c>
      <c r="Y50" t="s">
        <v>280</v>
      </c>
      <c r="Z50" t="s">
        <v>280</v>
      </c>
      <c r="AA50" t="s">
        <v>280</v>
      </c>
      <c r="AB50" t="s">
        <v>280</v>
      </c>
      <c r="AC50" t="s">
        <v>273</v>
      </c>
      <c r="AD50">
        <v>0</v>
      </c>
      <c r="AE50" t="s">
        <v>271</v>
      </c>
      <c r="AF50" t="s">
        <v>280</v>
      </c>
      <c r="AG50" t="s">
        <v>385</v>
      </c>
      <c r="AH50" t="s">
        <v>273</v>
      </c>
      <c r="AI50">
        <v>0</v>
      </c>
      <c r="AJ50" t="s">
        <v>385</v>
      </c>
      <c r="AK50" t="s">
        <v>280</v>
      </c>
    </row>
    <row r="51" spans="2:37">
      <c r="B51" s="108"/>
      <c r="C51" s="98" t="s">
        <v>115</v>
      </c>
      <c r="D51" s="244" t="s">
        <v>116</v>
      </c>
      <c r="E51" s="110">
        <v>47</v>
      </c>
      <c r="F51" s="10">
        <f t="shared" si="3"/>
        <v>11</v>
      </c>
      <c r="G51" t="s">
        <v>271</v>
      </c>
      <c r="H51">
        <v>0</v>
      </c>
      <c r="I51">
        <v>0</v>
      </c>
      <c r="J51" t="s">
        <v>273</v>
      </c>
      <c r="K51" t="s">
        <v>271</v>
      </c>
      <c r="L51" t="s">
        <v>271</v>
      </c>
      <c r="M51" t="s">
        <v>271</v>
      </c>
      <c r="N51" t="s">
        <v>273</v>
      </c>
      <c r="O51">
        <v>0</v>
      </c>
      <c r="P51" t="s">
        <v>385</v>
      </c>
      <c r="Q51" t="s">
        <v>273</v>
      </c>
      <c r="R51" t="s">
        <v>280</v>
      </c>
      <c r="S51" t="s">
        <v>385</v>
      </c>
      <c r="T51" t="s">
        <v>271</v>
      </c>
      <c r="U51" t="s">
        <v>385</v>
      </c>
      <c r="V51">
        <v>0</v>
      </c>
      <c r="W51" t="s">
        <v>273</v>
      </c>
      <c r="X51" t="s">
        <v>271</v>
      </c>
      <c r="Y51" t="s">
        <v>280</v>
      </c>
      <c r="Z51" t="s">
        <v>280</v>
      </c>
      <c r="AA51" t="s">
        <v>385</v>
      </c>
      <c r="AB51" t="s">
        <v>280</v>
      </c>
      <c r="AC51" t="s">
        <v>271</v>
      </c>
      <c r="AD51">
        <v>0</v>
      </c>
      <c r="AE51" t="s">
        <v>271</v>
      </c>
      <c r="AF51" t="s">
        <v>385</v>
      </c>
      <c r="AG51" t="s">
        <v>385</v>
      </c>
      <c r="AH51" t="s">
        <v>273</v>
      </c>
      <c r="AI51">
        <v>0</v>
      </c>
      <c r="AJ51" t="s">
        <v>280</v>
      </c>
      <c r="AK51" t="s">
        <v>280</v>
      </c>
    </row>
    <row r="52" spans="2:37">
      <c r="B52" s="114"/>
      <c r="C52" s="114"/>
      <c r="D52" s="244" t="s">
        <v>117</v>
      </c>
      <c r="E52" s="110">
        <v>48</v>
      </c>
      <c r="F52" s="10"/>
      <c r="G52">
        <v>0</v>
      </c>
      <c r="H52">
        <v>0</v>
      </c>
      <c r="I52">
        <v>0</v>
      </c>
      <c r="J52" t="s">
        <v>273</v>
      </c>
      <c r="K52" t="s">
        <v>390</v>
      </c>
      <c r="L52" t="s">
        <v>390</v>
      </c>
      <c r="M52" t="s">
        <v>271</v>
      </c>
      <c r="N52">
        <v>0</v>
      </c>
      <c r="O52">
        <v>0</v>
      </c>
      <c r="P52">
        <v>0</v>
      </c>
      <c r="Q52">
        <v>0</v>
      </c>
      <c r="R52">
        <v>0</v>
      </c>
      <c r="S52" t="s">
        <v>385</v>
      </c>
      <c r="T52" t="s">
        <v>271</v>
      </c>
      <c r="U52" t="s">
        <v>273</v>
      </c>
      <c r="V52">
        <v>0</v>
      </c>
      <c r="W52">
        <v>0</v>
      </c>
      <c r="X52">
        <v>0</v>
      </c>
      <c r="Y52" t="s">
        <v>385</v>
      </c>
      <c r="Z52">
        <v>0</v>
      </c>
      <c r="AA52" t="s">
        <v>391</v>
      </c>
      <c r="AB52" t="s">
        <v>385</v>
      </c>
      <c r="AC52">
        <v>0</v>
      </c>
      <c r="AD52">
        <v>0</v>
      </c>
      <c r="AE52">
        <v>0</v>
      </c>
      <c r="AF52">
        <v>0</v>
      </c>
      <c r="AG52">
        <v>0</v>
      </c>
      <c r="AH52">
        <v>0</v>
      </c>
      <c r="AI52">
        <v>0</v>
      </c>
      <c r="AJ52">
        <v>0</v>
      </c>
      <c r="AK52">
        <v>0</v>
      </c>
    </row>
    <row r="53" spans="2:37">
      <c r="B53" s="162" t="s">
        <v>118</v>
      </c>
      <c r="C53" s="162" t="s">
        <v>119</v>
      </c>
      <c r="D53" s="163" t="s">
        <v>357</v>
      </c>
      <c r="E53" s="110">
        <v>49</v>
      </c>
      <c r="F53" s="240"/>
      <c r="G53">
        <v>0</v>
      </c>
      <c r="H53">
        <v>0</v>
      </c>
      <c r="I53">
        <v>0</v>
      </c>
      <c r="J53">
        <v>0</v>
      </c>
      <c r="K53">
        <v>0</v>
      </c>
      <c r="L53">
        <v>0</v>
      </c>
      <c r="M53">
        <v>1</v>
      </c>
      <c r="N53">
        <v>0</v>
      </c>
      <c r="O53">
        <v>0</v>
      </c>
      <c r="P53">
        <v>0</v>
      </c>
      <c r="Q53">
        <v>0</v>
      </c>
      <c r="R53">
        <v>0</v>
      </c>
      <c r="S53">
        <v>0</v>
      </c>
      <c r="T53">
        <v>0</v>
      </c>
      <c r="U53">
        <v>0</v>
      </c>
      <c r="V53">
        <v>0</v>
      </c>
      <c r="W53">
        <v>0</v>
      </c>
      <c r="X53">
        <v>0</v>
      </c>
      <c r="Y53">
        <v>0</v>
      </c>
      <c r="Z53">
        <v>0.72</v>
      </c>
      <c r="AA53">
        <v>0</v>
      </c>
      <c r="AB53">
        <v>0</v>
      </c>
      <c r="AC53">
        <v>0</v>
      </c>
      <c r="AD53">
        <v>0</v>
      </c>
      <c r="AE53">
        <v>0</v>
      </c>
      <c r="AF53">
        <v>0</v>
      </c>
      <c r="AG53">
        <v>0</v>
      </c>
      <c r="AH53">
        <v>0</v>
      </c>
      <c r="AI53">
        <v>0</v>
      </c>
      <c r="AJ53">
        <v>0.01</v>
      </c>
      <c r="AK53">
        <v>0</v>
      </c>
    </row>
    <row r="54" spans="2:37">
      <c r="B54" s="170" t="s">
        <v>121</v>
      </c>
      <c r="C54" s="170" t="s">
        <v>122</v>
      </c>
      <c r="D54" s="163" t="s">
        <v>358</v>
      </c>
      <c r="E54" s="110">
        <v>50</v>
      </c>
      <c r="F54" s="240"/>
      <c r="G54">
        <v>0</v>
      </c>
      <c r="H54">
        <v>0</v>
      </c>
      <c r="I54">
        <v>0</v>
      </c>
      <c r="J54">
        <v>0</v>
      </c>
      <c r="K54">
        <v>0</v>
      </c>
      <c r="L54">
        <v>0</v>
      </c>
      <c r="M54">
        <v>1</v>
      </c>
      <c r="N54">
        <v>0</v>
      </c>
      <c r="O54">
        <v>0</v>
      </c>
      <c r="P54">
        <v>0</v>
      </c>
      <c r="Q54">
        <v>0</v>
      </c>
      <c r="R54">
        <v>0</v>
      </c>
      <c r="S54">
        <v>0</v>
      </c>
      <c r="T54">
        <v>0</v>
      </c>
      <c r="U54">
        <v>0</v>
      </c>
      <c r="V54">
        <v>0</v>
      </c>
      <c r="W54">
        <v>0</v>
      </c>
      <c r="X54">
        <v>0</v>
      </c>
      <c r="Y54">
        <v>0.1</v>
      </c>
      <c r="Z54">
        <v>0.08</v>
      </c>
      <c r="AA54">
        <v>0</v>
      </c>
      <c r="AB54">
        <v>0</v>
      </c>
      <c r="AC54">
        <v>0</v>
      </c>
      <c r="AD54">
        <v>0</v>
      </c>
      <c r="AE54">
        <v>0</v>
      </c>
      <c r="AF54">
        <v>0</v>
      </c>
      <c r="AG54">
        <v>0</v>
      </c>
      <c r="AH54">
        <v>0</v>
      </c>
      <c r="AI54">
        <v>0</v>
      </c>
      <c r="AJ54">
        <v>0</v>
      </c>
      <c r="AK54">
        <v>0</v>
      </c>
    </row>
    <row r="55" spans="2:37">
      <c r="B55" s="108"/>
      <c r="C55" s="108"/>
      <c r="D55" s="163" t="s">
        <v>359</v>
      </c>
      <c r="E55" s="110">
        <v>51</v>
      </c>
      <c r="F55" s="10"/>
      <c r="G55">
        <v>0</v>
      </c>
      <c r="H55">
        <v>0</v>
      </c>
      <c r="I55">
        <v>1</v>
      </c>
      <c r="J55">
        <v>1</v>
      </c>
      <c r="K55">
        <v>0.38</v>
      </c>
      <c r="L55">
        <v>0</v>
      </c>
      <c r="M55">
        <v>1</v>
      </c>
      <c r="N55">
        <v>0</v>
      </c>
      <c r="O55">
        <v>0</v>
      </c>
      <c r="P55">
        <v>0.3</v>
      </c>
      <c r="Q55">
        <v>1</v>
      </c>
      <c r="R55">
        <v>0</v>
      </c>
      <c r="S55">
        <v>0.3</v>
      </c>
      <c r="T55">
        <v>0</v>
      </c>
      <c r="U55">
        <v>0</v>
      </c>
      <c r="V55">
        <v>0</v>
      </c>
      <c r="W55">
        <v>0.01</v>
      </c>
      <c r="X55">
        <v>0</v>
      </c>
      <c r="Y55">
        <v>0</v>
      </c>
      <c r="Z55">
        <v>0.14000000000000001</v>
      </c>
      <c r="AA55">
        <v>0.37</v>
      </c>
      <c r="AB55">
        <v>0</v>
      </c>
      <c r="AC55">
        <v>0</v>
      </c>
      <c r="AD55">
        <v>0</v>
      </c>
      <c r="AE55">
        <v>0</v>
      </c>
      <c r="AF55">
        <v>0</v>
      </c>
      <c r="AG55">
        <v>0</v>
      </c>
      <c r="AH55">
        <v>0</v>
      </c>
      <c r="AI55">
        <v>0</v>
      </c>
      <c r="AJ55">
        <v>0</v>
      </c>
      <c r="AK55">
        <v>0</v>
      </c>
    </row>
    <row r="56" spans="2:37">
      <c r="B56" s="98" t="s">
        <v>125</v>
      </c>
      <c r="C56" s="99" t="s">
        <v>126</v>
      </c>
      <c r="D56" s="183" t="s">
        <v>127</v>
      </c>
      <c r="E56" s="110">
        <v>52</v>
      </c>
      <c r="F56" s="10">
        <f t="shared" si="0"/>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0</v>
      </c>
      <c r="AJ56">
        <v>0</v>
      </c>
      <c r="AK56">
        <v>0</v>
      </c>
    </row>
    <row r="57" spans="2:37">
      <c r="B57" s="108"/>
      <c r="C57" s="115"/>
      <c r="D57" s="183" t="s">
        <v>128</v>
      </c>
      <c r="E57" s="110">
        <v>53</v>
      </c>
      <c r="F57" s="10">
        <f t="shared" si="0"/>
        <v>41</v>
      </c>
      <c r="G57">
        <v>1</v>
      </c>
      <c r="H57">
        <v>0</v>
      </c>
      <c r="I57">
        <v>0</v>
      </c>
      <c r="J57">
        <v>1</v>
      </c>
      <c r="K57">
        <v>4</v>
      </c>
      <c r="L57">
        <v>0</v>
      </c>
      <c r="M57">
        <v>0</v>
      </c>
      <c r="N57">
        <v>14</v>
      </c>
      <c r="O57">
        <v>0</v>
      </c>
      <c r="P57">
        <v>0</v>
      </c>
      <c r="Q57">
        <v>0</v>
      </c>
      <c r="R57">
        <v>0</v>
      </c>
      <c r="S57">
        <v>0</v>
      </c>
      <c r="T57">
        <v>0</v>
      </c>
      <c r="U57">
        <v>17</v>
      </c>
      <c r="V57">
        <v>0</v>
      </c>
      <c r="W57">
        <v>0</v>
      </c>
      <c r="X57">
        <v>0</v>
      </c>
      <c r="Y57">
        <v>0</v>
      </c>
      <c r="Z57">
        <v>0</v>
      </c>
      <c r="AA57">
        <v>2</v>
      </c>
      <c r="AB57">
        <v>0</v>
      </c>
      <c r="AC57">
        <v>0</v>
      </c>
      <c r="AD57">
        <v>0</v>
      </c>
      <c r="AE57">
        <v>0</v>
      </c>
      <c r="AF57">
        <v>2</v>
      </c>
      <c r="AG57">
        <v>0</v>
      </c>
      <c r="AH57">
        <v>0</v>
      </c>
      <c r="AI57">
        <v>0</v>
      </c>
      <c r="AJ57">
        <v>0</v>
      </c>
      <c r="AK57">
        <v>0</v>
      </c>
    </row>
    <row r="58" spans="2:37">
      <c r="B58" s="108"/>
      <c r="C58" s="115"/>
      <c r="D58" s="245" t="s">
        <v>360</v>
      </c>
      <c r="E58" s="110">
        <v>54</v>
      </c>
      <c r="F58" s="246">
        <f>SUMPRODUCT(G58:AK58,G74:AK74)/F74</f>
        <v>0.30697008391098146</v>
      </c>
      <c r="G58">
        <v>0.39</v>
      </c>
      <c r="H58">
        <v>0</v>
      </c>
      <c r="I58">
        <v>0.51</v>
      </c>
      <c r="J58">
        <v>0.15</v>
      </c>
      <c r="K58">
        <v>0.9</v>
      </c>
      <c r="L58">
        <v>0</v>
      </c>
      <c r="M58">
        <v>0.17</v>
      </c>
      <c r="N58">
        <v>0.9</v>
      </c>
      <c r="O58">
        <v>0</v>
      </c>
      <c r="P58">
        <v>0.1</v>
      </c>
      <c r="Q58">
        <v>0.2</v>
      </c>
      <c r="R58">
        <v>0</v>
      </c>
      <c r="S58">
        <v>1</v>
      </c>
      <c r="T58">
        <v>0.03</v>
      </c>
      <c r="U58">
        <v>0.98</v>
      </c>
      <c r="V58">
        <v>0</v>
      </c>
      <c r="W58">
        <v>0.3</v>
      </c>
      <c r="X58">
        <v>0.4</v>
      </c>
      <c r="Y58">
        <v>0.02</v>
      </c>
      <c r="Z58">
        <v>0.59</v>
      </c>
      <c r="AA58">
        <v>0.3</v>
      </c>
      <c r="AB58">
        <v>0.4</v>
      </c>
      <c r="AC58">
        <v>0.03</v>
      </c>
      <c r="AD58">
        <v>0</v>
      </c>
      <c r="AE58">
        <v>0</v>
      </c>
      <c r="AF58">
        <v>0.75</v>
      </c>
      <c r="AG58">
        <v>0.1</v>
      </c>
      <c r="AH58">
        <v>0.3</v>
      </c>
      <c r="AI58">
        <v>0.2</v>
      </c>
      <c r="AJ58">
        <v>0.11</v>
      </c>
      <c r="AK58">
        <v>0</v>
      </c>
    </row>
    <row r="59" spans="2:37">
      <c r="B59" s="114"/>
      <c r="C59" s="109"/>
      <c r="D59" s="245" t="s">
        <v>361</v>
      </c>
      <c r="E59" s="110">
        <v>55</v>
      </c>
      <c r="F59" s="246">
        <f>SUMPRODUCT(G59:AK59,G75:AK75)/F75</f>
        <v>0.33137608895002291</v>
      </c>
      <c r="G59">
        <v>0.6</v>
      </c>
      <c r="H59">
        <v>0</v>
      </c>
      <c r="I59">
        <v>0.1</v>
      </c>
      <c r="J59">
        <v>0.16</v>
      </c>
      <c r="K59">
        <v>0.75</v>
      </c>
      <c r="L59">
        <v>0</v>
      </c>
      <c r="M59">
        <v>0.27</v>
      </c>
      <c r="N59">
        <v>0.02</v>
      </c>
      <c r="O59">
        <v>0</v>
      </c>
      <c r="P59">
        <v>0.9</v>
      </c>
      <c r="Q59">
        <v>0.95</v>
      </c>
      <c r="R59">
        <v>0</v>
      </c>
      <c r="S59">
        <v>0.43</v>
      </c>
      <c r="T59">
        <v>0.02</v>
      </c>
      <c r="U59">
        <v>0.26</v>
      </c>
      <c r="V59">
        <v>0</v>
      </c>
      <c r="W59">
        <v>0.95</v>
      </c>
      <c r="X59">
        <v>0.03</v>
      </c>
      <c r="Y59">
        <v>0</v>
      </c>
      <c r="Z59">
        <v>0.05</v>
      </c>
      <c r="AA59">
        <v>0</v>
      </c>
      <c r="AB59">
        <v>0</v>
      </c>
      <c r="AC59">
        <v>0.56000000000000005</v>
      </c>
      <c r="AD59">
        <v>0.57999999999999996</v>
      </c>
      <c r="AE59">
        <v>0</v>
      </c>
      <c r="AF59">
        <v>0.55000000000000004</v>
      </c>
      <c r="AG59">
        <v>0.02</v>
      </c>
      <c r="AH59">
        <v>0.8</v>
      </c>
      <c r="AI59">
        <v>0</v>
      </c>
      <c r="AJ59">
        <v>0.15</v>
      </c>
      <c r="AK59">
        <v>0</v>
      </c>
    </row>
    <row r="60" spans="2:37">
      <c r="B60" s="161"/>
      <c r="C60" s="161"/>
      <c r="D60" s="169"/>
      <c r="E60" s="186"/>
      <c r="F60" s="15"/>
    </row>
    <row r="61" spans="2:37">
      <c r="B61" s="161"/>
      <c r="C61" s="161"/>
      <c r="D61" s="169"/>
      <c r="E61" s="188"/>
      <c r="F61" s="22"/>
    </row>
    <row r="62" spans="2:37">
      <c r="B62" s="94"/>
      <c r="C62" s="78"/>
      <c r="D62" s="78"/>
      <c r="E62" s="190"/>
      <c r="F62" s="247"/>
    </row>
    <row r="63" spans="2:37">
      <c r="B63" s="1"/>
      <c r="C63" s="1"/>
      <c r="D63" s="1"/>
      <c r="E63" s="4"/>
      <c r="F63" s="247"/>
    </row>
    <row r="64" spans="2:37">
      <c r="B64" s="1"/>
      <c r="C64" s="1"/>
      <c r="D64" s="1"/>
      <c r="E64" s="4"/>
      <c r="F64" s="247"/>
    </row>
    <row r="65" spans="2:37">
      <c r="B65" s="1"/>
      <c r="C65" s="1"/>
      <c r="D65" s="1"/>
      <c r="E65" s="4"/>
      <c r="F65" s="247"/>
    </row>
    <row r="66" spans="2:37">
      <c r="B66" s="1"/>
      <c r="C66" s="1"/>
      <c r="D66" s="1"/>
      <c r="E66" s="4"/>
      <c r="F66" s="247"/>
    </row>
    <row r="67" spans="2:37">
      <c r="B67" s="2" t="s">
        <v>362</v>
      </c>
      <c r="C67" s="1"/>
      <c r="D67" s="1"/>
      <c r="E67" s="4"/>
      <c r="F67" s="10">
        <f t="shared" ref="F67" si="4">SUM(G67:AK67)</f>
        <v>12</v>
      </c>
      <c r="G67">
        <v>0</v>
      </c>
      <c r="H67">
        <v>0</v>
      </c>
      <c r="I67">
        <v>1</v>
      </c>
      <c r="J67">
        <v>1</v>
      </c>
      <c r="K67">
        <v>1</v>
      </c>
      <c r="L67">
        <v>0</v>
      </c>
      <c r="M67">
        <v>1</v>
      </c>
      <c r="N67">
        <v>0</v>
      </c>
      <c r="O67">
        <v>0</v>
      </c>
      <c r="P67">
        <v>1</v>
      </c>
      <c r="Q67">
        <v>1</v>
      </c>
      <c r="R67">
        <v>0</v>
      </c>
      <c r="S67">
        <v>1</v>
      </c>
      <c r="T67">
        <v>0</v>
      </c>
      <c r="U67">
        <v>0</v>
      </c>
      <c r="V67">
        <v>0</v>
      </c>
      <c r="W67">
        <v>1</v>
      </c>
      <c r="X67">
        <v>0</v>
      </c>
      <c r="Y67">
        <v>1</v>
      </c>
      <c r="Z67">
        <v>1</v>
      </c>
      <c r="AA67">
        <v>1</v>
      </c>
      <c r="AB67">
        <v>0</v>
      </c>
      <c r="AC67">
        <v>0</v>
      </c>
      <c r="AD67">
        <v>0</v>
      </c>
      <c r="AE67">
        <v>0</v>
      </c>
      <c r="AF67">
        <v>0</v>
      </c>
      <c r="AG67">
        <v>0</v>
      </c>
      <c r="AH67">
        <v>0</v>
      </c>
      <c r="AI67">
        <v>0</v>
      </c>
      <c r="AJ67">
        <v>1</v>
      </c>
      <c r="AK67">
        <v>0</v>
      </c>
    </row>
    <row r="68" spans="2:37">
      <c r="B68" s="1"/>
      <c r="C68" s="1"/>
      <c r="D68" s="1"/>
      <c r="E68" s="4"/>
      <c r="F68" s="247"/>
    </row>
    <row r="69" spans="2:37">
      <c r="B69" s="2" t="s">
        <v>363</v>
      </c>
      <c r="C69" s="1"/>
      <c r="D69" s="1"/>
      <c r="E69" s="4"/>
      <c r="F69" s="247">
        <f>COUNTIF(G69:AK69,"=y")</f>
        <v>4</v>
      </c>
      <c r="G69" t="s">
        <v>392</v>
      </c>
      <c r="H69" t="s">
        <v>392</v>
      </c>
      <c r="I69" t="s">
        <v>392</v>
      </c>
      <c r="J69" t="s">
        <v>392</v>
      </c>
      <c r="K69" t="s">
        <v>273</v>
      </c>
      <c r="L69" t="s">
        <v>392</v>
      </c>
      <c r="M69" t="s">
        <v>392</v>
      </c>
      <c r="N69" t="s">
        <v>273</v>
      </c>
      <c r="O69" t="s">
        <v>392</v>
      </c>
      <c r="P69" t="s">
        <v>392</v>
      </c>
      <c r="Q69" t="s">
        <v>392</v>
      </c>
      <c r="R69" t="s">
        <v>392</v>
      </c>
      <c r="S69" t="s">
        <v>392</v>
      </c>
      <c r="T69" t="s">
        <v>280</v>
      </c>
      <c r="U69" t="s">
        <v>392</v>
      </c>
      <c r="V69" t="s">
        <v>392</v>
      </c>
      <c r="W69" t="s">
        <v>392</v>
      </c>
      <c r="X69" t="s">
        <v>280</v>
      </c>
      <c r="Y69" t="s">
        <v>392</v>
      </c>
      <c r="Z69" t="s">
        <v>392</v>
      </c>
      <c r="AA69" t="s">
        <v>392</v>
      </c>
      <c r="AB69" t="s">
        <v>392</v>
      </c>
      <c r="AC69" t="s">
        <v>392</v>
      </c>
      <c r="AD69" t="s">
        <v>392</v>
      </c>
      <c r="AE69" t="s">
        <v>392</v>
      </c>
      <c r="AF69" t="s">
        <v>392</v>
      </c>
      <c r="AG69" t="s">
        <v>280</v>
      </c>
      <c r="AH69" t="s">
        <v>273</v>
      </c>
      <c r="AI69" t="s">
        <v>392</v>
      </c>
      <c r="AJ69" t="s">
        <v>385</v>
      </c>
      <c r="AK69" t="s">
        <v>392</v>
      </c>
    </row>
    <row r="70" spans="2:37">
      <c r="B70" s="1"/>
      <c r="C70" s="1"/>
      <c r="D70" s="1"/>
      <c r="E70" s="4"/>
      <c r="F70" s="247"/>
    </row>
    <row r="71" spans="2:37">
      <c r="B71" s="2" t="s">
        <v>364</v>
      </c>
      <c r="C71" s="1"/>
      <c r="D71" s="1"/>
      <c r="E71" s="4"/>
      <c r="F71" s="10">
        <f t="shared" ref="F71:F72" si="5">SUM(G71:AK71)</f>
        <v>23</v>
      </c>
      <c r="G71">
        <v>1</v>
      </c>
      <c r="H71">
        <v>0</v>
      </c>
      <c r="I71">
        <v>1</v>
      </c>
      <c r="J71">
        <v>1</v>
      </c>
      <c r="K71">
        <v>1</v>
      </c>
      <c r="L71">
        <v>0</v>
      </c>
      <c r="M71">
        <v>1</v>
      </c>
      <c r="N71">
        <v>1</v>
      </c>
      <c r="O71">
        <v>0</v>
      </c>
      <c r="P71">
        <v>1</v>
      </c>
      <c r="Q71">
        <v>1</v>
      </c>
      <c r="R71">
        <v>0</v>
      </c>
      <c r="S71">
        <v>1</v>
      </c>
      <c r="T71">
        <v>1</v>
      </c>
      <c r="U71">
        <v>1</v>
      </c>
      <c r="V71">
        <v>0</v>
      </c>
      <c r="W71">
        <v>1</v>
      </c>
      <c r="X71">
        <v>1</v>
      </c>
      <c r="Y71">
        <v>1</v>
      </c>
      <c r="Z71">
        <v>1</v>
      </c>
      <c r="AA71">
        <v>1</v>
      </c>
      <c r="AB71">
        <v>1</v>
      </c>
      <c r="AC71">
        <v>1</v>
      </c>
      <c r="AD71">
        <v>0</v>
      </c>
      <c r="AE71">
        <v>0</v>
      </c>
      <c r="AF71">
        <v>1</v>
      </c>
      <c r="AG71">
        <v>1</v>
      </c>
      <c r="AH71">
        <v>1</v>
      </c>
      <c r="AI71">
        <v>1</v>
      </c>
      <c r="AJ71">
        <v>1</v>
      </c>
      <c r="AK71">
        <v>0</v>
      </c>
    </row>
    <row r="72" spans="2:37">
      <c r="B72" s="2" t="s">
        <v>365</v>
      </c>
      <c r="C72" s="1"/>
      <c r="D72" s="1"/>
      <c r="E72" s="4"/>
      <c r="F72" s="10">
        <f t="shared" si="5"/>
        <v>20</v>
      </c>
      <c r="G72">
        <v>1</v>
      </c>
      <c r="H72">
        <v>0</v>
      </c>
      <c r="I72">
        <v>1</v>
      </c>
      <c r="J72">
        <v>1</v>
      </c>
      <c r="K72">
        <v>1</v>
      </c>
      <c r="L72">
        <v>0</v>
      </c>
      <c r="M72">
        <v>1</v>
      </c>
      <c r="N72">
        <v>1</v>
      </c>
      <c r="O72">
        <v>0</v>
      </c>
      <c r="P72">
        <v>1</v>
      </c>
      <c r="Q72">
        <v>1</v>
      </c>
      <c r="R72">
        <v>0</v>
      </c>
      <c r="S72">
        <v>1</v>
      </c>
      <c r="T72">
        <v>1</v>
      </c>
      <c r="U72">
        <v>1</v>
      </c>
      <c r="V72">
        <v>0</v>
      </c>
      <c r="W72">
        <v>1</v>
      </c>
      <c r="X72">
        <v>1</v>
      </c>
      <c r="Y72">
        <v>0</v>
      </c>
      <c r="Z72">
        <v>1</v>
      </c>
      <c r="AA72">
        <v>0</v>
      </c>
      <c r="AB72">
        <v>0</v>
      </c>
      <c r="AC72">
        <v>1</v>
      </c>
      <c r="AD72">
        <v>1</v>
      </c>
      <c r="AE72">
        <v>0</v>
      </c>
      <c r="AF72">
        <v>1</v>
      </c>
      <c r="AG72">
        <v>1</v>
      </c>
      <c r="AH72">
        <v>1</v>
      </c>
      <c r="AI72">
        <v>0</v>
      </c>
      <c r="AJ72">
        <v>1</v>
      </c>
      <c r="AK72">
        <v>0</v>
      </c>
    </row>
    <row r="73" spans="2:37">
      <c r="B73" s="1"/>
      <c r="C73" s="1"/>
      <c r="D73" s="1"/>
      <c r="E73" s="4"/>
      <c r="F73" s="247"/>
    </row>
    <row r="74" spans="2:37">
      <c r="B74" s="2" t="s">
        <v>366</v>
      </c>
      <c r="C74" s="4"/>
      <c r="D74" s="10"/>
      <c r="E74" s="10"/>
      <c r="F74" s="10">
        <f>F5+F7+F9+F11+F13+F14+F15</f>
        <v>93194</v>
      </c>
      <c r="G74">
        <v>84</v>
      </c>
      <c r="H74">
        <v>357</v>
      </c>
      <c r="I74">
        <v>1063</v>
      </c>
      <c r="J74">
        <v>330</v>
      </c>
      <c r="K74">
        <v>7074</v>
      </c>
      <c r="L74">
        <v>995</v>
      </c>
      <c r="M74">
        <v>458</v>
      </c>
      <c r="N74">
        <v>3482</v>
      </c>
      <c r="O74">
        <v>2123</v>
      </c>
      <c r="P74">
        <v>276</v>
      </c>
      <c r="Q74">
        <v>748</v>
      </c>
      <c r="R74">
        <v>30</v>
      </c>
      <c r="S74">
        <v>1195</v>
      </c>
      <c r="T74">
        <v>265</v>
      </c>
      <c r="U74">
        <v>533</v>
      </c>
      <c r="V74">
        <v>5069</v>
      </c>
      <c r="W74">
        <v>6305</v>
      </c>
      <c r="X74">
        <v>6202</v>
      </c>
      <c r="Y74">
        <v>164</v>
      </c>
      <c r="Z74">
        <v>2093</v>
      </c>
      <c r="AA74">
        <v>1724</v>
      </c>
      <c r="AB74">
        <v>15041</v>
      </c>
      <c r="AC74">
        <v>113</v>
      </c>
      <c r="AD74">
        <v>349</v>
      </c>
      <c r="AE74">
        <v>71</v>
      </c>
      <c r="AF74">
        <v>1353</v>
      </c>
      <c r="AG74">
        <v>245</v>
      </c>
      <c r="AH74">
        <v>3250</v>
      </c>
      <c r="AI74">
        <v>2446</v>
      </c>
      <c r="AJ74">
        <v>16834</v>
      </c>
      <c r="AK74">
        <v>12922</v>
      </c>
    </row>
    <row r="75" spans="2:37">
      <c r="B75" s="2" t="s">
        <v>367</v>
      </c>
      <c r="C75" s="4"/>
      <c r="D75" s="10"/>
      <c r="E75" s="10"/>
      <c r="F75" s="10">
        <f>SUM(F5:F10)</f>
        <v>104688</v>
      </c>
      <c r="G75">
        <v>31</v>
      </c>
      <c r="H75">
        <v>89</v>
      </c>
      <c r="I75">
        <v>1301</v>
      </c>
      <c r="J75">
        <v>50</v>
      </c>
      <c r="K75">
        <v>10359</v>
      </c>
      <c r="L75">
        <v>2942</v>
      </c>
      <c r="M75">
        <v>116</v>
      </c>
      <c r="N75">
        <v>2910</v>
      </c>
      <c r="O75">
        <v>1784</v>
      </c>
      <c r="P75">
        <v>79</v>
      </c>
      <c r="Q75">
        <v>433</v>
      </c>
      <c r="R75">
        <v>42</v>
      </c>
      <c r="S75">
        <v>1431</v>
      </c>
      <c r="T75">
        <v>226</v>
      </c>
      <c r="U75">
        <v>457</v>
      </c>
      <c r="V75">
        <v>4748</v>
      </c>
      <c r="W75">
        <v>17312</v>
      </c>
      <c r="X75">
        <v>4091</v>
      </c>
      <c r="Y75">
        <v>22</v>
      </c>
      <c r="Z75">
        <v>1274</v>
      </c>
      <c r="AA75">
        <v>1552</v>
      </c>
      <c r="AB75">
        <v>2555</v>
      </c>
      <c r="AC75">
        <v>27</v>
      </c>
      <c r="AD75">
        <v>353</v>
      </c>
      <c r="AE75">
        <v>61</v>
      </c>
      <c r="AF75">
        <v>799</v>
      </c>
      <c r="AG75">
        <v>166</v>
      </c>
      <c r="AH75">
        <v>4934</v>
      </c>
      <c r="AI75">
        <v>4582</v>
      </c>
      <c r="AJ75">
        <v>28079</v>
      </c>
      <c r="AK75">
        <v>11883</v>
      </c>
    </row>
  </sheetData>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dimension ref="B1:W69"/>
  <sheetViews>
    <sheetView topLeftCell="B1" workbookViewId="0">
      <selection activeCell="F3" sqref="F3"/>
    </sheetView>
  </sheetViews>
  <sheetFormatPr defaultRowHeight="12.75"/>
  <cols>
    <col min="1" max="1" width="2.85546875" style="1" customWidth="1"/>
    <col min="2" max="2" width="25.28515625" style="1" customWidth="1"/>
    <col min="3" max="3" width="39.28515625" style="1" customWidth="1"/>
    <col min="4" max="4" width="32.85546875" style="1" customWidth="1"/>
    <col min="5" max="5" width="3.28515625" style="4" bestFit="1" customWidth="1"/>
    <col min="6" max="9" width="14.7109375" style="5" customWidth="1"/>
    <col min="10" max="15" width="14.7109375" style="1" customWidth="1"/>
    <col min="16" max="16" width="14.7109375" style="2" customWidth="1"/>
    <col min="17" max="29" width="14.7109375" style="1" customWidth="1"/>
    <col min="30" max="16384" width="9.140625" style="1"/>
  </cols>
  <sheetData>
    <row r="1" spans="2:23" ht="15.75">
      <c r="B1" s="3" t="s">
        <v>34</v>
      </c>
      <c r="G1" s="25"/>
    </row>
    <row r="3" spans="2:23">
      <c r="E3" s="1"/>
      <c r="F3" s="6">
        <f>SUM(F5:F19)</f>
        <v>164168</v>
      </c>
      <c r="G3" s="6"/>
      <c r="H3" s="6"/>
      <c r="I3" s="6"/>
      <c r="J3" s="6"/>
      <c r="K3" s="6"/>
      <c r="L3" s="6"/>
      <c r="M3" s="6"/>
      <c r="N3" s="6"/>
      <c r="O3" s="6"/>
      <c r="P3" s="6"/>
      <c r="Q3" s="6"/>
      <c r="R3" s="6"/>
      <c r="S3" s="6"/>
      <c r="T3" s="6"/>
      <c r="U3" s="6"/>
      <c r="V3" s="6"/>
      <c r="W3" s="6"/>
    </row>
    <row r="4" spans="2:23" ht="44.25">
      <c r="C4" s="7" t="s">
        <v>35</v>
      </c>
      <c r="E4" s="8" t="s">
        <v>36</v>
      </c>
      <c r="F4" s="5" t="s">
        <v>37</v>
      </c>
      <c r="G4" s="5" t="s">
        <v>198</v>
      </c>
      <c r="H4" s="5" t="s">
        <v>199</v>
      </c>
      <c r="I4" s="5" t="s">
        <v>163</v>
      </c>
      <c r="J4" s="1" t="s">
        <v>164</v>
      </c>
      <c r="K4" s="1" t="s">
        <v>200</v>
      </c>
      <c r="L4" s="1" t="s">
        <v>201</v>
      </c>
      <c r="M4" s="1" t="s">
        <v>202</v>
      </c>
      <c r="N4" s="1" t="s">
        <v>203</v>
      </c>
      <c r="O4" s="1" t="s">
        <v>165</v>
      </c>
      <c r="P4" s="248" t="s">
        <v>166</v>
      </c>
      <c r="Q4" s="249" t="s">
        <v>167</v>
      </c>
      <c r="R4" s="1" t="s">
        <v>168</v>
      </c>
      <c r="S4" s="1" t="s">
        <v>169</v>
      </c>
      <c r="T4" s="249" t="s">
        <v>204</v>
      </c>
      <c r="U4" s="1" t="s">
        <v>170</v>
      </c>
      <c r="V4" s="1" t="s">
        <v>205</v>
      </c>
      <c r="W4" s="1" t="s">
        <v>206</v>
      </c>
    </row>
    <row r="5" spans="2:23">
      <c r="B5" s="1" t="s">
        <v>40</v>
      </c>
      <c r="C5" s="1" t="s">
        <v>41</v>
      </c>
      <c r="D5" s="2" t="s">
        <v>42</v>
      </c>
      <c r="E5" s="9">
        <v>1</v>
      </c>
      <c r="F5" s="10">
        <f>SUM(G5:W5)</f>
        <v>376</v>
      </c>
      <c r="G5" s="10">
        <v>7</v>
      </c>
      <c r="H5" s="10">
        <v>2</v>
      </c>
      <c r="I5" s="10">
        <v>0</v>
      </c>
      <c r="J5" s="10">
        <v>38</v>
      </c>
      <c r="K5" s="10">
        <f>19</f>
        <v>19</v>
      </c>
      <c r="L5" s="10">
        <v>12</v>
      </c>
      <c r="M5" s="10">
        <v>8</v>
      </c>
      <c r="N5" s="10">
        <v>39</v>
      </c>
      <c r="O5" s="10">
        <v>13</v>
      </c>
      <c r="P5" s="10">
        <v>82</v>
      </c>
      <c r="Q5" s="10">
        <v>0</v>
      </c>
      <c r="R5" s="10"/>
      <c r="S5" s="10">
        <v>41</v>
      </c>
      <c r="T5" s="10">
        <v>8</v>
      </c>
      <c r="U5" s="10"/>
      <c r="V5" s="10">
        <v>0</v>
      </c>
      <c r="W5" s="10">
        <v>107</v>
      </c>
    </row>
    <row r="6" spans="2:23">
      <c r="D6" s="2" t="s">
        <v>43</v>
      </c>
      <c r="E6" s="9">
        <v>2</v>
      </c>
      <c r="F6" s="10">
        <f t="shared" ref="F6:F59" si="0">SUM(G6:W6)</f>
        <v>8</v>
      </c>
      <c r="G6" s="10">
        <v>0</v>
      </c>
      <c r="H6" s="10">
        <v>0</v>
      </c>
      <c r="I6" s="10">
        <v>0</v>
      </c>
      <c r="J6" s="10">
        <v>0</v>
      </c>
      <c r="K6" s="10">
        <v>0</v>
      </c>
      <c r="L6" s="10">
        <v>0</v>
      </c>
      <c r="M6" s="10">
        <v>0</v>
      </c>
      <c r="N6" s="10">
        <v>0</v>
      </c>
      <c r="O6" s="10">
        <v>0</v>
      </c>
      <c r="P6" s="10">
        <v>0</v>
      </c>
      <c r="Q6" s="10">
        <v>0</v>
      </c>
      <c r="R6" s="10"/>
      <c r="S6" s="10">
        <v>2</v>
      </c>
      <c r="T6" s="10">
        <v>6</v>
      </c>
      <c r="U6" s="10"/>
      <c r="V6" s="10">
        <v>0</v>
      </c>
      <c r="W6" s="10">
        <v>0</v>
      </c>
    </row>
    <row r="7" spans="2:23" ht="12.75" customHeight="1">
      <c r="C7" s="1" t="s">
        <v>44</v>
      </c>
      <c r="D7" s="2" t="s">
        <v>42</v>
      </c>
      <c r="E7" s="9">
        <v>3</v>
      </c>
      <c r="F7" s="10">
        <f t="shared" si="0"/>
        <v>14034</v>
      </c>
      <c r="G7" s="10">
        <v>73</v>
      </c>
      <c r="H7" s="10">
        <v>871</v>
      </c>
      <c r="I7" s="10">
        <v>49</v>
      </c>
      <c r="J7" s="10">
        <v>1407</v>
      </c>
      <c r="K7" s="10">
        <v>2267</v>
      </c>
      <c r="L7" s="10">
        <v>1154</v>
      </c>
      <c r="M7" s="10">
        <v>437</v>
      </c>
      <c r="N7" s="10">
        <v>1358</v>
      </c>
      <c r="O7" s="10">
        <v>938</v>
      </c>
      <c r="P7" s="10">
        <v>58</v>
      </c>
      <c r="Q7" s="10">
        <v>68</v>
      </c>
      <c r="R7" s="10">
        <v>83</v>
      </c>
      <c r="S7" s="10">
        <v>93</v>
      </c>
      <c r="T7" s="10">
        <v>52</v>
      </c>
      <c r="U7" s="10">
        <v>450</v>
      </c>
      <c r="V7" s="10">
        <v>4565</v>
      </c>
      <c r="W7" s="10">
        <v>111</v>
      </c>
    </row>
    <row r="8" spans="2:23">
      <c r="D8" s="2" t="s">
        <v>43</v>
      </c>
      <c r="E8" s="9">
        <v>4</v>
      </c>
      <c r="F8" s="10">
        <f t="shared" si="0"/>
        <v>2785</v>
      </c>
      <c r="G8" s="10">
        <v>0</v>
      </c>
      <c r="H8" s="10">
        <v>451</v>
      </c>
      <c r="I8" s="10">
        <v>0</v>
      </c>
      <c r="J8" s="10">
        <v>268</v>
      </c>
      <c r="K8" s="10">
        <v>40</v>
      </c>
      <c r="L8" s="10">
        <v>55</v>
      </c>
      <c r="M8" s="10">
        <v>18</v>
      </c>
      <c r="N8" s="10">
        <v>936</v>
      </c>
      <c r="O8" s="10">
        <v>244</v>
      </c>
      <c r="P8" s="10">
        <v>0</v>
      </c>
      <c r="Q8" s="10">
        <v>0</v>
      </c>
      <c r="R8" s="10"/>
      <c r="S8" s="10">
        <v>1</v>
      </c>
      <c r="T8" s="10"/>
      <c r="U8" s="10">
        <v>143</v>
      </c>
      <c r="V8" s="10">
        <v>629</v>
      </c>
      <c r="W8" s="10">
        <v>0</v>
      </c>
    </row>
    <row r="9" spans="2:23">
      <c r="C9" s="1" t="s">
        <v>45</v>
      </c>
      <c r="D9" s="2" t="s">
        <v>42</v>
      </c>
      <c r="E9" s="9">
        <v>5</v>
      </c>
      <c r="F9" s="10">
        <f t="shared" si="0"/>
        <v>5300</v>
      </c>
      <c r="G9" s="10">
        <v>9</v>
      </c>
      <c r="H9" s="10">
        <v>29</v>
      </c>
      <c r="I9" s="10">
        <v>0</v>
      </c>
      <c r="J9" s="10">
        <v>1846</v>
      </c>
      <c r="K9" s="10">
        <v>309</v>
      </c>
      <c r="L9" s="10">
        <v>563</v>
      </c>
      <c r="M9" s="10">
        <v>0</v>
      </c>
      <c r="N9" s="10">
        <v>0</v>
      </c>
      <c r="O9" s="10">
        <v>152</v>
      </c>
      <c r="P9" s="10">
        <v>1</v>
      </c>
      <c r="Q9" s="10">
        <v>41</v>
      </c>
      <c r="R9" s="10"/>
      <c r="S9" s="10">
        <v>82</v>
      </c>
      <c r="T9" s="10">
        <v>426</v>
      </c>
      <c r="U9" s="10">
        <v>34</v>
      </c>
      <c r="V9" s="10">
        <v>34</v>
      </c>
      <c r="W9" s="10">
        <v>1774</v>
      </c>
    </row>
    <row r="10" spans="2:23" ht="12.75" customHeight="1">
      <c r="D10" s="2" t="s">
        <v>43</v>
      </c>
      <c r="E10" s="9">
        <v>6</v>
      </c>
      <c r="F10" s="10">
        <f t="shared" si="0"/>
        <v>50377</v>
      </c>
      <c r="G10" s="10">
        <v>0</v>
      </c>
      <c r="H10" s="10">
        <v>85</v>
      </c>
      <c r="I10" s="10">
        <v>0</v>
      </c>
      <c r="J10" s="10">
        <v>9683</v>
      </c>
      <c r="K10" s="10">
        <v>0</v>
      </c>
      <c r="L10" s="10">
        <v>0</v>
      </c>
      <c r="M10" s="10">
        <v>0</v>
      </c>
      <c r="N10" s="10">
        <v>0</v>
      </c>
      <c r="O10" s="10">
        <v>2744</v>
      </c>
      <c r="P10" s="10">
        <v>3</v>
      </c>
      <c r="Q10" s="10">
        <v>33</v>
      </c>
      <c r="R10" s="10">
        <v>2438</v>
      </c>
      <c r="S10" s="10">
        <v>12</v>
      </c>
      <c r="T10" s="10">
        <v>11</v>
      </c>
      <c r="U10" s="10">
        <v>4333</v>
      </c>
      <c r="V10" s="10">
        <v>22790</v>
      </c>
      <c r="W10" s="10">
        <v>8245</v>
      </c>
    </row>
    <row r="11" spans="2:23">
      <c r="B11" s="1" t="s">
        <v>46</v>
      </c>
      <c r="C11" s="1" t="s">
        <v>47</v>
      </c>
      <c r="E11" s="9">
        <v>7</v>
      </c>
      <c r="F11" s="10">
        <f t="shared" si="0"/>
        <v>2654</v>
      </c>
      <c r="G11" s="10">
        <v>69</v>
      </c>
      <c r="H11" s="10">
        <v>10</v>
      </c>
      <c r="I11" s="10">
        <v>271</v>
      </c>
      <c r="J11" s="10">
        <v>597</v>
      </c>
      <c r="K11" s="10">
        <v>177</v>
      </c>
      <c r="L11" s="10">
        <v>38</v>
      </c>
      <c r="M11" s="10">
        <v>64</v>
      </c>
      <c r="N11" s="10">
        <v>36</v>
      </c>
      <c r="O11" s="10">
        <v>114</v>
      </c>
      <c r="P11" s="10">
        <v>80</v>
      </c>
      <c r="Q11" s="10">
        <v>19</v>
      </c>
      <c r="R11" s="10">
        <v>105</v>
      </c>
      <c r="S11" s="10">
        <v>200</v>
      </c>
      <c r="T11" s="10">
        <v>1</v>
      </c>
      <c r="U11" s="10">
        <v>268</v>
      </c>
      <c r="V11" s="10">
        <v>592</v>
      </c>
      <c r="W11" s="10">
        <v>13</v>
      </c>
    </row>
    <row r="12" spans="2:23" ht="12.75" customHeight="1">
      <c r="B12" s="1" t="s">
        <v>48</v>
      </c>
      <c r="C12" s="1" t="s">
        <v>49</v>
      </c>
      <c r="D12" s="2"/>
      <c r="E12" s="9">
        <v>8</v>
      </c>
      <c r="F12" s="10">
        <f t="shared" si="0"/>
        <v>29364</v>
      </c>
      <c r="G12" s="10">
        <v>151</v>
      </c>
      <c r="H12" s="10">
        <v>192</v>
      </c>
      <c r="I12" s="10">
        <v>0</v>
      </c>
      <c r="J12" s="10">
        <v>2487</v>
      </c>
      <c r="K12" s="10">
        <f>553+903</f>
        <v>1456</v>
      </c>
      <c r="L12" s="10">
        <v>644</v>
      </c>
      <c r="M12" s="10">
        <v>8</v>
      </c>
      <c r="N12" s="10">
        <v>3464</v>
      </c>
      <c r="O12" s="10">
        <v>1710</v>
      </c>
      <c r="P12" s="10">
        <v>5</v>
      </c>
      <c r="Q12" s="10">
        <v>63</v>
      </c>
      <c r="R12" s="10">
        <v>4694</v>
      </c>
      <c r="S12" s="10">
        <v>1213</v>
      </c>
      <c r="T12" s="10">
        <v>1229</v>
      </c>
      <c r="U12" s="10">
        <v>875</v>
      </c>
      <c r="V12" s="10">
        <v>10515</v>
      </c>
      <c r="W12" s="10">
        <v>658</v>
      </c>
    </row>
    <row r="13" spans="2:23">
      <c r="C13" s="1" t="s">
        <v>50</v>
      </c>
      <c r="D13" s="2"/>
      <c r="E13" s="9">
        <v>9</v>
      </c>
      <c r="F13" s="10">
        <f t="shared" si="0"/>
        <v>45982</v>
      </c>
      <c r="G13" s="10">
        <v>152</v>
      </c>
      <c r="H13" s="10">
        <v>5</v>
      </c>
      <c r="I13" s="10">
        <v>8</v>
      </c>
      <c r="J13" s="10">
        <v>2524</v>
      </c>
      <c r="K13" s="10">
        <v>144</v>
      </c>
      <c r="L13" s="10">
        <v>275</v>
      </c>
      <c r="M13" s="10">
        <v>8</v>
      </c>
      <c r="N13" s="10">
        <v>3411</v>
      </c>
      <c r="O13" s="10">
        <v>4662</v>
      </c>
      <c r="P13" s="10">
        <v>42</v>
      </c>
      <c r="Q13" s="10">
        <v>3</v>
      </c>
      <c r="R13" s="10">
        <v>12850</v>
      </c>
      <c r="S13" s="10">
        <v>6</v>
      </c>
      <c r="T13" s="10">
        <v>6</v>
      </c>
      <c r="U13" s="10">
        <v>1527</v>
      </c>
      <c r="V13" s="10">
        <v>10003</v>
      </c>
      <c r="W13" s="10">
        <v>10356</v>
      </c>
    </row>
    <row r="14" spans="2:23">
      <c r="C14" s="1" t="s">
        <v>51</v>
      </c>
      <c r="D14" s="2" t="s">
        <v>52</v>
      </c>
      <c r="E14" s="9">
        <v>10</v>
      </c>
      <c r="F14" s="10">
        <f t="shared" si="0"/>
        <v>1066</v>
      </c>
      <c r="G14" s="10">
        <v>1</v>
      </c>
      <c r="H14" s="10">
        <v>30</v>
      </c>
      <c r="I14" s="10">
        <v>0</v>
      </c>
      <c r="J14" s="10">
        <v>78</v>
      </c>
      <c r="K14" s="10">
        <v>1</v>
      </c>
      <c r="L14" s="10">
        <v>0</v>
      </c>
      <c r="M14" s="10">
        <v>12</v>
      </c>
      <c r="N14" s="10">
        <v>0</v>
      </c>
      <c r="O14" s="10">
        <v>63</v>
      </c>
      <c r="P14" s="10">
        <v>38</v>
      </c>
      <c r="Q14" s="10">
        <v>4</v>
      </c>
      <c r="R14" s="10"/>
      <c r="S14" s="10">
        <v>19</v>
      </c>
      <c r="T14" s="10">
        <v>8</v>
      </c>
      <c r="U14" s="10">
        <v>803</v>
      </c>
      <c r="V14" s="10">
        <v>7</v>
      </c>
      <c r="W14" s="10">
        <v>2</v>
      </c>
    </row>
    <row r="15" spans="2:23">
      <c r="D15" s="2" t="s">
        <v>53</v>
      </c>
      <c r="E15" s="9">
        <v>11</v>
      </c>
      <c r="F15" s="10">
        <f t="shared" si="0"/>
        <v>4108</v>
      </c>
      <c r="G15" s="10">
        <v>46</v>
      </c>
      <c r="H15" s="10">
        <v>0</v>
      </c>
      <c r="I15" s="10">
        <v>0</v>
      </c>
      <c r="J15" s="10">
        <v>1101</v>
      </c>
      <c r="K15" s="10">
        <v>287</v>
      </c>
      <c r="L15" s="10">
        <v>81</v>
      </c>
      <c r="M15" s="10">
        <v>1</v>
      </c>
      <c r="N15" s="10">
        <v>198</v>
      </c>
      <c r="O15" s="10">
        <v>260</v>
      </c>
      <c r="P15" s="10">
        <v>5</v>
      </c>
      <c r="Q15" s="10">
        <v>22</v>
      </c>
      <c r="R15" s="10"/>
      <c r="S15" s="10">
        <v>44</v>
      </c>
      <c r="T15" s="10">
        <v>13</v>
      </c>
      <c r="U15" s="10">
        <v>159</v>
      </c>
      <c r="V15" s="10">
        <v>1658</v>
      </c>
      <c r="W15" s="10">
        <v>233</v>
      </c>
    </row>
    <row r="16" spans="2:23">
      <c r="D16" s="2" t="s">
        <v>54</v>
      </c>
      <c r="E16" s="9">
        <v>12</v>
      </c>
      <c r="F16" s="10">
        <f t="shared" si="0"/>
        <v>807</v>
      </c>
      <c r="G16" s="10">
        <v>35</v>
      </c>
      <c r="H16" s="10">
        <v>0</v>
      </c>
      <c r="I16" s="10">
        <v>0</v>
      </c>
      <c r="J16" s="10">
        <v>655</v>
      </c>
      <c r="K16" s="10">
        <v>0</v>
      </c>
      <c r="L16" s="10">
        <v>0</v>
      </c>
      <c r="M16" s="10">
        <v>4</v>
      </c>
      <c r="N16" s="10">
        <v>0</v>
      </c>
      <c r="O16" s="10">
        <v>12</v>
      </c>
      <c r="P16" s="10">
        <v>1</v>
      </c>
      <c r="Q16" s="10">
        <v>1</v>
      </c>
      <c r="R16" s="10"/>
      <c r="S16" s="10">
        <v>1</v>
      </c>
      <c r="T16" s="10">
        <v>1</v>
      </c>
      <c r="U16" s="10">
        <v>31</v>
      </c>
      <c r="V16" s="10">
        <v>64</v>
      </c>
      <c r="W16" s="10">
        <v>2</v>
      </c>
    </row>
    <row r="17" spans="2:23">
      <c r="B17" s="1" t="s">
        <v>55</v>
      </c>
      <c r="C17" s="1" t="s">
        <v>56</v>
      </c>
      <c r="D17" s="2"/>
      <c r="E17" s="9">
        <v>13</v>
      </c>
      <c r="F17" s="10">
        <f t="shared" si="0"/>
        <v>1191</v>
      </c>
      <c r="G17" s="10">
        <v>0</v>
      </c>
      <c r="H17" s="10">
        <v>0</v>
      </c>
      <c r="I17" s="10">
        <v>0</v>
      </c>
      <c r="J17" s="10">
        <v>247</v>
      </c>
      <c r="K17" s="10">
        <v>0</v>
      </c>
      <c r="L17" s="10">
        <v>0</v>
      </c>
      <c r="M17" s="10">
        <v>74</v>
      </c>
      <c r="N17" s="10">
        <v>0</v>
      </c>
      <c r="O17" s="10">
        <v>6</v>
      </c>
      <c r="P17" s="10">
        <v>0</v>
      </c>
      <c r="Q17" s="10">
        <v>0</v>
      </c>
      <c r="R17" s="10">
        <v>0</v>
      </c>
      <c r="S17" s="10"/>
      <c r="T17" s="10"/>
      <c r="U17" s="10">
        <v>0</v>
      </c>
      <c r="V17" s="10">
        <v>849</v>
      </c>
      <c r="W17" s="10">
        <v>15</v>
      </c>
    </row>
    <row r="18" spans="2:23">
      <c r="C18" s="1" t="s">
        <v>57</v>
      </c>
      <c r="D18" s="2"/>
      <c r="E18" s="9">
        <v>14</v>
      </c>
      <c r="F18" s="10">
        <f t="shared" si="0"/>
        <v>419</v>
      </c>
      <c r="G18" s="10">
        <v>0</v>
      </c>
      <c r="H18" s="10">
        <v>0</v>
      </c>
      <c r="I18" s="10">
        <v>0</v>
      </c>
      <c r="J18" s="10">
        <v>118</v>
      </c>
      <c r="K18" s="10">
        <v>0</v>
      </c>
      <c r="L18" s="10">
        <v>0</v>
      </c>
      <c r="M18" s="10">
        <v>13</v>
      </c>
      <c r="N18" s="10">
        <v>65</v>
      </c>
      <c r="O18" s="10">
        <v>5</v>
      </c>
      <c r="P18" s="10">
        <v>2</v>
      </c>
      <c r="Q18" s="10">
        <v>0</v>
      </c>
      <c r="R18" s="10">
        <v>0</v>
      </c>
      <c r="S18" s="10"/>
      <c r="T18" s="10"/>
      <c r="U18" s="10">
        <v>3</v>
      </c>
      <c r="V18" s="10">
        <v>211</v>
      </c>
      <c r="W18" s="10">
        <v>2</v>
      </c>
    </row>
    <row r="19" spans="2:23">
      <c r="C19" s="1" t="s">
        <v>58</v>
      </c>
      <c r="D19" s="2"/>
      <c r="E19" s="9">
        <v>15</v>
      </c>
      <c r="F19" s="10">
        <f t="shared" si="0"/>
        <v>5697</v>
      </c>
      <c r="G19" s="10">
        <v>4</v>
      </c>
      <c r="H19" s="10">
        <v>13</v>
      </c>
      <c r="I19" s="10">
        <v>0</v>
      </c>
      <c r="J19" s="10">
        <v>161</v>
      </c>
      <c r="K19" s="10">
        <v>12</v>
      </c>
      <c r="L19" s="10">
        <v>1</v>
      </c>
      <c r="M19" s="10">
        <v>42</v>
      </c>
      <c r="N19" s="10">
        <v>0</v>
      </c>
      <c r="O19" s="10">
        <v>10</v>
      </c>
      <c r="P19" s="10">
        <v>14</v>
      </c>
      <c r="Q19" s="10">
        <v>0</v>
      </c>
      <c r="R19" s="10">
        <v>0</v>
      </c>
      <c r="S19" s="10">
        <v>23</v>
      </c>
      <c r="T19" s="10"/>
      <c r="U19" s="10">
        <v>1</v>
      </c>
      <c r="V19" s="10">
        <v>294</v>
      </c>
      <c r="W19" s="10">
        <v>5122</v>
      </c>
    </row>
    <row r="20" spans="2:23">
      <c r="B20" s="1" t="s">
        <v>59</v>
      </c>
      <c r="C20" s="2" t="s">
        <v>60</v>
      </c>
      <c r="D20" s="2" t="s">
        <v>61</v>
      </c>
      <c r="E20" s="9">
        <v>16</v>
      </c>
      <c r="F20" s="10">
        <f t="shared" si="0"/>
        <v>194</v>
      </c>
      <c r="G20" s="10">
        <v>0</v>
      </c>
      <c r="H20" s="10">
        <v>0</v>
      </c>
      <c r="I20" s="10">
        <v>16</v>
      </c>
      <c r="J20" s="10">
        <v>19</v>
      </c>
      <c r="K20" s="10">
        <v>20</v>
      </c>
      <c r="L20" s="10">
        <v>0</v>
      </c>
      <c r="M20" s="10">
        <v>7</v>
      </c>
      <c r="N20" s="10">
        <v>0</v>
      </c>
      <c r="O20" s="10">
        <v>3</v>
      </c>
      <c r="P20" s="10">
        <v>3</v>
      </c>
      <c r="Q20" s="10">
        <v>0</v>
      </c>
      <c r="R20" s="10">
        <v>12</v>
      </c>
      <c r="S20" s="10">
        <v>18</v>
      </c>
      <c r="T20" s="10"/>
      <c r="U20" s="10">
        <v>10</v>
      </c>
      <c r="V20" s="10">
        <v>86</v>
      </c>
      <c r="W20" s="10">
        <v>0</v>
      </c>
    </row>
    <row r="21" spans="2:23">
      <c r="C21" s="2" t="s">
        <v>62</v>
      </c>
      <c r="D21" s="2" t="s">
        <v>61</v>
      </c>
      <c r="E21" s="9">
        <v>17</v>
      </c>
      <c r="F21" s="10">
        <f t="shared" si="0"/>
        <v>34</v>
      </c>
      <c r="G21" s="10">
        <v>0</v>
      </c>
      <c r="H21" s="10">
        <v>0</v>
      </c>
      <c r="I21" s="10">
        <v>0</v>
      </c>
      <c r="J21" s="10">
        <v>5</v>
      </c>
      <c r="K21" s="10"/>
      <c r="L21" s="10">
        <v>0</v>
      </c>
      <c r="M21" s="10">
        <v>1</v>
      </c>
      <c r="N21" s="10">
        <v>0</v>
      </c>
      <c r="O21" s="10">
        <v>1</v>
      </c>
      <c r="P21" s="10">
        <v>0</v>
      </c>
      <c r="Q21" s="10">
        <v>0</v>
      </c>
      <c r="R21" s="10">
        <v>3</v>
      </c>
      <c r="S21" s="10"/>
      <c r="T21" s="10"/>
      <c r="U21" s="10">
        <v>0</v>
      </c>
      <c r="V21" s="10">
        <v>24</v>
      </c>
      <c r="W21" s="10">
        <v>0</v>
      </c>
    </row>
    <row r="22" spans="2:23">
      <c r="C22" s="2"/>
      <c r="D22" s="2" t="s">
        <v>63</v>
      </c>
      <c r="E22" s="9">
        <v>18</v>
      </c>
      <c r="F22" s="10">
        <f t="shared" si="0"/>
        <v>22</v>
      </c>
      <c r="G22" s="10">
        <v>0</v>
      </c>
      <c r="H22" s="10">
        <v>0</v>
      </c>
      <c r="I22" s="10">
        <v>0</v>
      </c>
      <c r="J22" s="10">
        <v>4</v>
      </c>
      <c r="K22" s="10"/>
      <c r="L22" s="10">
        <v>0</v>
      </c>
      <c r="M22" s="10">
        <v>1</v>
      </c>
      <c r="N22" s="10">
        <v>0</v>
      </c>
      <c r="O22" s="10">
        <v>2</v>
      </c>
      <c r="P22" s="10">
        <v>0</v>
      </c>
      <c r="Q22" s="10">
        <v>0</v>
      </c>
      <c r="R22" s="10">
        <v>3</v>
      </c>
      <c r="S22" s="10"/>
      <c r="T22" s="10"/>
      <c r="U22" s="10">
        <v>0</v>
      </c>
      <c r="V22" s="10">
        <v>12</v>
      </c>
      <c r="W22" s="10">
        <v>0</v>
      </c>
    </row>
    <row r="23" spans="2:23">
      <c r="C23" s="1" t="s">
        <v>64</v>
      </c>
      <c r="D23" s="2" t="s">
        <v>65</v>
      </c>
      <c r="E23" s="9">
        <v>19</v>
      </c>
      <c r="F23" s="10">
        <f t="shared" si="0"/>
        <v>171</v>
      </c>
      <c r="G23" s="10">
        <v>1</v>
      </c>
      <c r="H23" s="10">
        <v>7</v>
      </c>
      <c r="I23" s="10">
        <v>5</v>
      </c>
      <c r="J23" s="10">
        <v>19</v>
      </c>
      <c r="K23" s="10"/>
      <c r="L23" s="10">
        <v>14</v>
      </c>
      <c r="M23" s="10">
        <v>38</v>
      </c>
      <c r="N23" s="10">
        <v>0</v>
      </c>
      <c r="O23" s="10">
        <v>8</v>
      </c>
      <c r="P23" s="10">
        <v>5</v>
      </c>
      <c r="Q23" s="10">
        <v>0</v>
      </c>
      <c r="R23" s="10">
        <v>0</v>
      </c>
      <c r="S23" s="10">
        <v>6</v>
      </c>
      <c r="T23" s="10"/>
      <c r="U23" s="10">
        <v>5</v>
      </c>
      <c r="V23" s="10">
        <v>63</v>
      </c>
      <c r="W23" s="10">
        <v>0</v>
      </c>
    </row>
    <row r="24" spans="2:23">
      <c r="D24" s="2" t="s">
        <v>66</v>
      </c>
      <c r="E24" s="9">
        <v>20</v>
      </c>
      <c r="F24" s="10">
        <f t="shared" si="0"/>
        <v>462</v>
      </c>
      <c r="G24" s="10">
        <v>2</v>
      </c>
      <c r="H24" s="10">
        <v>3</v>
      </c>
      <c r="I24" s="10">
        <v>41</v>
      </c>
      <c r="J24" s="10">
        <v>87</v>
      </c>
      <c r="K24" s="10"/>
      <c r="L24" s="10">
        <v>34</v>
      </c>
      <c r="M24" s="10">
        <v>12</v>
      </c>
      <c r="N24" s="10">
        <v>11</v>
      </c>
      <c r="O24" s="10">
        <v>3</v>
      </c>
      <c r="P24" s="10">
        <v>14</v>
      </c>
      <c r="Q24" s="10">
        <v>5</v>
      </c>
      <c r="R24" s="10">
        <v>67</v>
      </c>
      <c r="S24" s="10">
        <v>21</v>
      </c>
      <c r="T24" s="10">
        <v>1</v>
      </c>
      <c r="U24" s="10">
        <v>81</v>
      </c>
      <c r="V24" s="10">
        <v>44</v>
      </c>
      <c r="W24" s="10">
        <v>36</v>
      </c>
    </row>
    <row r="25" spans="2:23">
      <c r="C25" s="1" t="s">
        <v>67</v>
      </c>
      <c r="D25" s="1" t="s">
        <v>68</v>
      </c>
      <c r="E25" s="9">
        <v>21</v>
      </c>
      <c r="F25" s="10">
        <f t="shared" si="0"/>
        <v>229</v>
      </c>
      <c r="G25" s="10">
        <v>0</v>
      </c>
      <c r="H25" s="10">
        <v>14</v>
      </c>
      <c r="I25" s="10">
        <v>23</v>
      </c>
      <c r="J25" s="10">
        <v>13</v>
      </c>
      <c r="K25" s="10">
        <v>73</v>
      </c>
      <c r="L25" s="10">
        <v>0</v>
      </c>
      <c r="M25" s="10">
        <v>3</v>
      </c>
      <c r="N25" s="10">
        <v>10</v>
      </c>
      <c r="O25" s="10">
        <v>0</v>
      </c>
      <c r="P25" s="10">
        <v>1</v>
      </c>
      <c r="Q25" s="10">
        <v>0</v>
      </c>
      <c r="R25" s="10"/>
      <c r="S25" s="10">
        <v>14</v>
      </c>
      <c r="T25" s="10"/>
      <c r="U25" s="10">
        <v>37</v>
      </c>
      <c r="V25" s="10">
        <v>41</v>
      </c>
      <c r="W25" s="10">
        <v>0</v>
      </c>
    </row>
    <row r="26" spans="2:23">
      <c r="D26" s="1" t="s">
        <v>69</v>
      </c>
      <c r="E26" s="9">
        <v>22</v>
      </c>
      <c r="F26" s="10">
        <f t="shared" si="0"/>
        <v>38</v>
      </c>
      <c r="G26" s="10">
        <v>0</v>
      </c>
      <c r="H26" s="10">
        <v>16</v>
      </c>
      <c r="I26" s="10">
        <v>0</v>
      </c>
      <c r="J26" s="10">
        <v>0</v>
      </c>
      <c r="K26" s="10"/>
      <c r="L26" s="10">
        <v>0</v>
      </c>
      <c r="M26" s="10">
        <v>0</v>
      </c>
      <c r="N26" s="10">
        <v>5</v>
      </c>
      <c r="O26" s="10">
        <v>0</v>
      </c>
      <c r="P26" s="10">
        <v>12</v>
      </c>
      <c r="Q26" s="10">
        <v>0</v>
      </c>
      <c r="R26" s="10"/>
      <c r="S26" s="10">
        <v>5</v>
      </c>
      <c r="T26" s="10"/>
      <c r="U26" s="10">
        <v>0</v>
      </c>
      <c r="V26" s="10">
        <v>0</v>
      </c>
      <c r="W26" s="10">
        <v>0</v>
      </c>
    </row>
    <row r="27" spans="2:23">
      <c r="D27" s="1" t="s">
        <v>70</v>
      </c>
      <c r="E27" s="9">
        <v>23</v>
      </c>
      <c r="F27" s="10">
        <f t="shared" si="0"/>
        <v>21</v>
      </c>
      <c r="G27" s="10">
        <v>0</v>
      </c>
      <c r="H27" s="10">
        <v>0</v>
      </c>
      <c r="I27" s="10">
        <v>0</v>
      </c>
      <c r="J27" s="10">
        <v>0</v>
      </c>
      <c r="K27" s="10"/>
      <c r="L27" s="10">
        <v>0</v>
      </c>
      <c r="M27" s="10">
        <v>3</v>
      </c>
      <c r="N27" s="10">
        <v>5</v>
      </c>
      <c r="O27" s="10">
        <v>0</v>
      </c>
      <c r="P27" s="10">
        <v>8</v>
      </c>
      <c r="Q27" s="10">
        <v>0</v>
      </c>
      <c r="R27" s="10"/>
      <c r="S27" s="10">
        <v>5</v>
      </c>
      <c r="T27" s="10"/>
      <c r="U27" s="10">
        <v>0</v>
      </c>
      <c r="V27" s="10">
        <v>0</v>
      </c>
      <c r="W27" s="10">
        <v>0</v>
      </c>
    </row>
    <row r="28" spans="2:23">
      <c r="B28" s="1" t="s">
        <v>71</v>
      </c>
      <c r="D28" s="1" t="s">
        <v>72</v>
      </c>
      <c r="E28" s="9">
        <v>24</v>
      </c>
      <c r="F28" s="10">
        <f t="shared" si="0"/>
        <v>139</v>
      </c>
      <c r="G28" s="10">
        <v>0</v>
      </c>
      <c r="H28" s="10">
        <v>2</v>
      </c>
      <c r="I28" s="10">
        <v>1</v>
      </c>
      <c r="J28" s="10">
        <v>22</v>
      </c>
      <c r="K28" s="10">
        <v>26</v>
      </c>
      <c r="L28" s="10">
        <v>0</v>
      </c>
      <c r="M28" s="10">
        <v>26</v>
      </c>
      <c r="N28" s="10">
        <v>26</v>
      </c>
      <c r="O28" s="10">
        <v>11</v>
      </c>
      <c r="P28" s="10">
        <v>0</v>
      </c>
      <c r="Q28" s="10">
        <v>3</v>
      </c>
      <c r="R28" s="10">
        <v>5</v>
      </c>
      <c r="S28" s="10"/>
      <c r="T28" s="10"/>
      <c r="U28" s="10">
        <v>6</v>
      </c>
      <c r="V28" s="10">
        <v>11</v>
      </c>
      <c r="W28" s="10">
        <v>0</v>
      </c>
    </row>
    <row r="29" spans="2:23">
      <c r="D29" s="1" t="s">
        <v>73</v>
      </c>
      <c r="E29" s="9">
        <v>25</v>
      </c>
      <c r="F29" s="10">
        <f t="shared" si="0"/>
        <v>108</v>
      </c>
      <c r="G29" s="10">
        <v>0</v>
      </c>
      <c r="H29" s="10">
        <v>5</v>
      </c>
      <c r="I29" s="10">
        <v>1</v>
      </c>
      <c r="J29" s="10">
        <v>13</v>
      </c>
      <c r="K29" s="10"/>
      <c r="L29" s="10">
        <v>0</v>
      </c>
      <c r="M29" s="10">
        <v>20</v>
      </c>
      <c r="N29" s="10">
        <v>20</v>
      </c>
      <c r="O29" s="10">
        <v>18</v>
      </c>
      <c r="P29" s="10">
        <v>0</v>
      </c>
      <c r="Q29" s="10">
        <v>0</v>
      </c>
      <c r="R29" s="10"/>
      <c r="S29" s="10"/>
      <c r="T29" s="10"/>
      <c r="U29" s="10">
        <v>8</v>
      </c>
      <c r="V29" s="10">
        <v>23</v>
      </c>
      <c r="W29" s="10">
        <v>0</v>
      </c>
    </row>
    <row r="30" spans="2:23">
      <c r="B30" s="1" t="s">
        <v>74</v>
      </c>
      <c r="D30" s="1" t="s">
        <v>75</v>
      </c>
      <c r="E30" s="9">
        <v>26</v>
      </c>
      <c r="F30" s="10">
        <f t="shared" si="0"/>
        <v>20</v>
      </c>
      <c r="G30" s="10">
        <v>0</v>
      </c>
      <c r="H30" s="10">
        <v>0</v>
      </c>
      <c r="I30" s="10">
        <v>1</v>
      </c>
      <c r="J30" s="10">
        <v>3</v>
      </c>
      <c r="K30" s="10"/>
      <c r="L30" s="10">
        <v>0</v>
      </c>
      <c r="M30" s="10">
        <v>6</v>
      </c>
      <c r="N30" s="10">
        <v>6</v>
      </c>
      <c r="O30" s="10">
        <v>1</v>
      </c>
      <c r="P30" s="10">
        <v>0</v>
      </c>
      <c r="Q30" s="10">
        <v>0</v>
      </c>
      <c r="R30" s="10"/>
      <c r="S30" s="10"/>
      <c r="T30" s="10"/>
      <c r="U30" s="10">
        <v>0</v>
      </c>
      <c r="V30" s="10">
        <v>3</v>
      </c>
      <c r="W30" s="10">
        <v>0</v>
      </c>
    </row>
    <row r="31" spans="2:23">
      <c r="B31" s="1" t="s">
        <v>76</v>
      </c>
      <c r="C31" s="1" t="s">
        <v>77</v>
      </c>
      <c r="E31" s="9">
        <v>27</v>
      </c>
      <c r="F31" s="10">
        <f t="shared" si="0"/>
        <v>0</v>
      </c>
      <c r="G31" s="27"/>
      <c r="H31" s="27"/>
      <c r="I31" s="27"/>
      <c r="J31" s="27"/>
      <c r="K31" s="27" t="s">
        <v>78</v>
      </c>
      <c r="L31" s="27"/>
      <c r="M31" s="27"/>
      <c r="N31" s="27"/>
      <c r="O31" s="27" t="s">
        <v>79</v>
      </c>
      <c r="P31" s="27"/>
      <c r="Q31" s="27"/>
      <c r="R31" s="27" t="s">
        <v>80</v>
      </c>
      <c r="S31" s="27"/>
      <c r="T31" s="27"/>
      <c r="U31" s="27" t="s">
        <v>81</v>
      </c>
      <c r="V31" s="27" t="s">
        <v>82</v>
      </c>
      <c r="W31" s="27" t="s">
        <v>83</v>
      </c>
    </row>
    <row r="32" spans="2:23">
      <c r="C32" s="1" t="s">
        <v>84</v>
      </c>
      <c r="E32" s="9">
        <v>28</v>
      </c>
      <c r="F32" s="10">
        <f t="shared" si="0"/>
        <v>0</v>
      </c>
      <c r="G32" s="27" t="s">
        <v>85</v>
      </c>
      <c r="H32" s="27"/>
      <c r="I32" s="27" t="s">
        <v>86</v>
      </c>
      <c r="J32" s="27" t="s">
        <v>86</v>
      </c>
      <c r="K32" s="27" t="s">
        <v>86</v>
      </c>
      <c r="L32" s="27"/>
      <c r="M32" s="27" t="s">
        <v>86</v>
      </c>
      <c r="N32" s="27" t="s">
        <v>87</v>
      </c>
      <c r="O32" s="27" t="s">
        <v>86</v>
      </c>
      <c r="P32" s="27" t="s">
        <v>86</v>
      </c>
      <c r="Q32" s="27" t="s">
        <v>86</v>
      </c>
      <c r="R32" s="27" t="s">
        <v>86</v>
      </c>
      <c r="S32" s="27" t="s">
        <v>85</v>
      </c>
      <c r="T32" s="27" t="s">
        <v>88</v>
      </c>
      <c r="U32" s="27" t="s">
        <v>86</v>
      </c>
      <c r="V32" s="27" t="s">
        <v>86</v>
      </c>
      <c r="W32" s="27" t="s">
        <v>83</v>
      </c>
    </row>
    <row r="33" spans="2:23">
      <c r="C33" s="1" t="s">
        <v>89</v>
      </c>
      <c r="E33" s="9">
        <v>29</v>
      </c>
      <c r="F33" s="10">
        <f t="shared" si="0"/>
        <v>0</v>
      </c>
      <c r="G33" s="27" t="s">
        <v>90</v>
      </c>
      <c r="H33" s="27"/>
      <c r="I33" s="27" t="s">
        <v>91</v>
      </c>
      <c r="J33" s="27" t="s">
        <v>90</v>
      </c>
      <c r="K33" s="27" t="s">
        <v>90</v>
      </c>
      <c r="L33" s="27" t="s">
        <v>90</v>
      </c>
      <c r="M33" s="27" t="s">
        <v>92</v>
      </c>
      <c r="N33" s="27" t="s">
        <v>90</v>
      </c>
      <c r="O33" s="27" t="s">
        <v>90</v>
      </c>
      <c r="P33" s="27" t="s">
        <v>90</v>
      </c>
      <c r="Q33" s="27" t="s">
        <v>90</v>
      </c>
      <c r="R33" s="27" t="s">
        <v>91</v>
      </c>
      <c r="S33" s="27" t="s">
        <v>90</v>
      </c>
      <c r="T33" s="27" t="s">
        <v>90</v>
      </c>
      <c r="U33" s="27" t="s">
        <v>90</v>
      </c>
      <c r="V33" s="27" t="s">
        <v>93</v>
      </c>
      <c r="W33" s="27" t="s">
        <v>92</v>
      </c>
    </row>
    <row r="34" spans="2:23">
      <c r="B34" s="11"/>
      <c r="C34" s="1" t="s">
        <v>94</v>
      </c>
      <c r="D34" s="1" t="s">
        <v>95</v>
      </c>
      <c r="E34" s="9">
        <v>30</v>
      </c>
      <c r="F34" s="10">
        <f t="shared" si="0"/>
        <v>6</v>
      </c>
      <c r="G34" s="29">
        <v>0</v>
      </c>
      <c r="H34" s="29"/>
      <c r="I34" s="29">
        <v>1</v>
      </c>
      <c r="J34" s="29">
        <v>0</v>
      </c>
      <c r="K34" s="29">
        <v>0</v>
      </c>
      <c r="L34" s="29"/>
      <c r="M34" s="29">
        <v>0</v>
      </c>
      <c r="N34" s="29">
        <v>1</v>
      </c>
      <c r="O34" s="29">
        <v>1</v>
      </c>
      <c r="P34" s="29">
        <v>0</v>
      </c>
      <c r="Q34" s="29">
        <v>0</v>
      </c>
      <c r="R34" s="29">
        <v>1</v>
      </c>
      <c r="S34" s="29">
        <v>0</v>
      </c>
      <c r="T34" s="29"/>
      <c r="U34" s="29">
        <v>1</v>
      </c>
      <c r="V34" s="29">
        <v>1</v>
      </c>
      <c r="W34" s="29">
        <v>0</v>
      </c>
    </row>
    <row r="35" spans="2:23">
      <c r="B35" s="11"/>
      <c r="D35" s="1" t="s">
        <v>96</v>
      </c>
      <c r="E35" s="9">
        <v>31</v>
      </c>
      <c r="F35" s="10">
        <f t="shared" si="0"/>
        <v>6</v>
      </c>
      <c r="G35" s="29">
        <v>1</v>
      </c>
      <c r="H35" s="29"/>
      <c r="I35" s="29">
        <v>0</v>
      </c>
      <c r="J35" s="29">
        <v>0</v>
      </c>
      <c r="K35" s="29">
        <v>1</v>
      </c>
      <c r="L35" s="29">
        <v>0</v>
      </c>
      <c r="M35" s="29">
        <v>0</v>
      </c>
      <c r="N35" s="29">
        <v>1</v>
      </c>
      <c r="O35" s="29">
        <v>1</v>
      </c>
      <c r="P35" s="29">
        <v>0</v>
      </c>
      <c r="Q35" s="29">
        <v>1</v>
      </c>
      <c r="R35" s="29">
        <v>0</v>
      </c>
      <c r="S35" s="29">
        <v>0</v>
      </c>
      <c r="T35" s="29"/>
      <c r="U35" s="29">
        <v>1</v>
      </c>
      <c r="V35" s="29">
        <v>0</v>
      </c>
      <c r="W35" s="29">
        <v>0</v>
      </c>
    </row>
    <row r="36" spans="2:23">
      <c r="B36" s="11"/>
      <c r="D36" s="1" t="s">
        <v>97</v>
      </c>
      <c r="E36" s="9">
        <v>32</v>
      </c>
      <c r="F36" s="10">
        <f t="shared" si="0"/>
        <v>1</v>
      </c>
      <c r="G36" s="29">
        <v>0</v>
      </c>
      <c r="H36" s="29"/>
      <c r="I36" s="29">
        <v>0</v>
      </c>
      <c r="J36" s="29">
        <v>0</v>
      </c>
      <c r="K36" s="29">
        <v>0</v>
      </c>
      <c r="L36" s="29"/>
      <c r="M36" s="29">
        <v>0</v>
      </c>
      <c r="N36" s="29">
        <v>0</v>
      </c>
      <c r="O36" s="29">
        <v>1</v>
      </c>
      <c r="P36" s="29">
        <v>0</v>
      </c>
      <c r="Q36" s="29">
        <v>0</v>
      </c>
      <c r="R36" s="29"/>
      <c r="S36" s="29">
        <v>0</v>
      </c>
      <c r="T36" s="29"/>
      <c r="U36" s="29">
        <v>0</v>
      </c>
      <c r="V36" s="29">
        <v>0</v>
      </c>
      <c r="W36" s="29">
        <v>0</v>
      </c>
    </row>
    <row r="37" spans="2:23">
      <c r="B37" s="11"/>
      <c r="D37" s="1" t="s">
        <v>98</v>
      </c>
      <c r="E37" s="9">
        <v>33</v>
      </c>
      <c r="F37" s="10">
        <f t="shared" si="0"/>
        <v>2</v>
      </c>
      <c r="G37" s="29">
        <v>0</v>
      </c>
      <c r="H37" s="29"/>
      <c r="I37" s="29">
        <v>0</v>
      </c>
      <c r="J37" s="29">
        <v>0</v>
      </c>
      <c r="K37" s="29">
        <v>0</v>
      </c>
      <c r="L37" s="29"/>
      <c r="M37" s="29">
        <v>0</v>
      </c>
      <c r="N37" s="29">
        <v>0</v>
      </c>
      <c r="O37" s="29">
        <v>1</v>
      </c>
      <c r="P37" s="29">
        <v>0</v>
      </c>
      <c r="Q37" s="29">
        <v>0</v>
      </c>
      <c r="R37" s="29"/>
      <c r="S37" s="29">
        <v>0</v>
      </c>
      <c r="T37" s="29">
        <v>1</v>
      </c>
      <c r="U37" s="29">
        <v>0</v>
      </c>
      <c r="V37" s="29">
        <v>0</v>
      </c>
      <c r="W37" s="29">
        <v>0</v>
      </c>
    </row>
    <row r="38" spans="2:23">
      <c r="B38" s="11"/>
      <c r="D38" s="1" t="s">
        <v>99</v>
      </c>
      <c r="E38" s="9">
        <v>34</v>
      </c>
      <c r="F38" s="10">
        <f t="shared" si="0"/>
        <v>1</v>
      </c>
      <c r="G38" s="29">
        <v>0</v>
      </c>
      <c r="H38" s="29"/>
      <c r="I38" s="29">
        <v>0</v>
      </c>
      <c r="J38" s="29">
        <v>0</v>
      </c>
      <c r="K38" s="29">
        <v>0</v>
      </c>
      <c r="L38" s="29"/>
      <c r="M38" s="29">
        <v>0</v>
      </c>
      <c r="N38" s="29">
        <v>0</v>
      </c>
      <c r="O38" s="29">
        <v>1</v>
      </c>
      <c r="P38" s="29">
        <v>0</v>
      </c>
      <c r="Q38" s="29">
        <v>0</v>
      </c>
      <c r="R38" s="29"/>
      <c r="S38" s="29">
        <v>0</v>
      </c>
      <c r="T38" s="29"/>
      <c r="U38" s="29">
        <v>0</v>
      </c>
      <c r="V38" s="29">
        <v>0</v>
      </c>
      <c r="W38" s="29">
        <v>0</v>
      </c>
    </row>
    <row r="39" spans="2:23">
      <c r="C39" s="1" t="s">
        <v>100</v>
      </c>
      <c r="D39" s="1" t="s">
        <v>101</v>
      </c>
      <c r="E39" s="9">
        <v>35</v>
      </c>
      <c r="F39" s="10">
        <f t="shared" si="0"/>
        <v>7892</v>
      </c>
      <c r="G39" s="10"/>
      <c r="H39" s="10"/>
      <c r="I39" s="10">
        <v>8</v>
      </c>
      <c r="J39" s="10">
        <v>800</v>
      </c>
      <c r="K39" s="10">
        <v>2637</v>
      </c>
      <c r="L39" s="10"/>
      <c r="M39" s="10">
        <v>330</v>
      </c>
      <c r="N39" s="10">
        <v>0</v>
      </c>
      <c r="O39" s="10">
        <v>440</v>
      </c>
      <c r="P39" s="10">
        <v>274</v>
      </c>
      <c r="Q39" s="10">
        <v>3</v>
      </c>
      <c r="R39" s="10">
        <v>230</v>
      </c>
      <c r="S39" s="10">
        <v>162</v>
      </c>
      <c r="T39" s="10">
        <v>10</v>
      </c>
      <c r="U39" s="10">
        <v>70</v>
      </c>
      <c r="V39" s="10">
        <v>2928</v>
      </c>
      <c r="W39" s="10">
        <v>0</v>
      </c>
    </row>
    <row r="40" spans="2:23">
      <c r="D40" s="1" t="s">
        <v>102</v>
      </c>
      <c r="E40" s="9">
        <v>36</v>
      </c>
      <c r="F40" s="10">
        <f t="shared" si="0"/>
        <v>130</v>
      </c>
      <c r="G40" s="10"/>
      <c r="H40" s="10"/>
      <c r="I40" s="10">
        <v>0</v>
      </c>
      <c r="J40" s="10">
        <v>5</v>
      </c>
      <c r="K40" s="10">
        <v>31</v>
      </c>
      <c r="L40" s="10"/>
      <c r="M40" s="10">
        <v>3</v>
      </c>
      <c r="N40" s="10">
        <v>0</v>
      </c>
      <c r="O40" s="10">
        <v>35</v>
      </c>
      <c r="P40" s="10">
        <v>1</v>
      </c>
      <c r="Q40" s="10"/>
      <c r="R40" s="10">
        <v>5</v>
      </c>
      <c r="S40" s="10">
        <v>29</v>
      </c>
      <c r="T40" s="10"/>
      <c r="U40" s="10">
        <v>2</v>
      </c>
      <c r="V40" s="10">
        <v>19</v>
      </c>
      <c r="W40" s="10">
        <v>0</v>
      </c>
    </row>
    <row r="41" spans="2:23">
      <c r="D41" s="1" t="s">
        <v>103</v>
      </c>
      <c r="E41" s="9">
        <v>37</v>
      </c>
      <c r="F41" s="10">
        <f t="shared" si="0"/>
        <v>6</v>
      </c>
      <c r="G41" s="10"/>
      <c r="H41" s="10"/>
      <c r="I41" s="10">
        <v>0</v>
      </c>
      <c r="J41" s="10">
        <v>1</v>
      </c>
      <c r="K41" s="10">
        <v>1</v>
      </c>
      <c r="L41" s="10"/>
      <c r="M41" s="10">
        <v>0</v>
      </c>
      <c r="N41" s="10"/>
      <c r="O41" s="10">
        <v>0</v>
      </c>
      <c r="P41" s="10">
        <v>1</v>
      </c>
      <c r="Q41" s="10">
        <v>0</v>
      </c>
      <c r="R41" s="10">
        <v>0</v>
      </c>
      <c r="S41" s="10">
        <v>1</v>
      </c>
      <c r="T41" s="10"/>
      <c r="U41" s="10">
        <v>1</v>
      </c>
      <c r="V41" s="10">
        <v>1</v>
      </c>
      <c r="W41" s="10"/>
    </row>
    <row r="42" spans="2:23">
      <c r="C42" s="1" t="s">
        <v>104</v>
      </c>
      <c r="D42" s="1" t="s">
        <v>105</v>
      </c>
      <c r="E42" s="9">
        <v>38</v>
      </c>
      <c r="F42" s="10">
        <f t="shared" si="0"/>
        <v>2877</v>
      </c>
      <c r="G42" s="10">
        <v>62</v>
      </c>
      <c r="H42" s="10"/>
      <c r="I42" s="10">
        <v>254</v>
      </c>
      <c r="J42" s="10">
        <v>325</v>
      </c>
      <c r="K42" s="10">
        <v>177</v>
      </c>
      <c r="L42" s="10">
        <v>38</v>
      </c>
      <c r="M42" s="10">
        <v>69</v>
      </c>
      <c r="N42" s="10">
        <v>36</v>
      </c>
      <c r="O42" s="10">
        <v>121</v>
      </c>
      <c r="P42" s="10">
        <v>80</v>
      </c>
      <c r="Q42" s="10">
        <v>19</v>
      </c>
      <c r="R42" s="10">
        <v>115</v>
      </c>
      <c r="S42" s="10">
        <v>187</v>
      </c>
      <c r="T42" s="10"/>
      <c r="U42" s="10">
        <v>1116</v>
      </c>
      <c r="V42" s="10">
        <v>278</v>
      </c>
      <c r="W42" s="10"/>
    </row>
    <row r="43" spans="2:23">
      <c r="D43" s="1" t="s">
        <v>106</v>
      </c>
      <c r="E43" s="9">
        <v>39</v>
      </c>
      <c r="F43" s="10">
        <f t="shared" si="0"/>
        <v>181</v>
      </c>
      <c r="G43" s="10">
        <v>13</v>
      </c>
      <c r="H43" s="10"/>
      <c r="I43" s="10">
        <v>0</v>
      </c>
      <c r="J43" s="10">
        <v>51</v>
      </c>
      <c r="K43" s="10">
        <v>61</v>
      </c>
      <c r="L43" s="10">
        <v>0</v>
      </c>
      <c r="M43" s="10">
        <v>0</v>
      </c>
      <c r="N43" s="10">
        <v>0</v>
      </c>
      <c r="O43" s="10">
        <v>0</v>
      </c>
      <c r="P43" s="10">
        <v>0</v>
      </c>
      <c r="Q43" s="10">
        <v>4</v>
      </c>
      <c r="R43" s="10">
        <v>0</v>
      </c>
      <c r="S43" s="10">
        <v>51</v>
      </c>
      <c r="T43" s="10"/>
      <c r="U43" s="10">
        <v>0</v>
      </c>
      <c r="V43" s="10">
        <v>1</v>
      </c>
      <c r="W43" s="10"/>
    </row>
    <row r="44" spans="2:23">
      <c r="D44" s="1" t="s">
        <v>107</v>
      </c>
      <c r="E44" s="9">
        <v>40</v>
      </c>
      <c r="F44" s="10">
        <f t="shared" si="0"/>
        <v>290.5</v>
      </c>
      <c r="G44" s="10">
        <v>75</v>
      </c>
      <c r="H44" s="10"/>
      <c r="I44" s="10">
        <v>0</v>
      </c>
      <c r="J44" s="10">
        <v>127</v>
      </c>
      <c r="K44" s="10"/>
      <c r="L44" s="10"/>
      <c r="M44" s="10">
        <v>0</v>
      </c>
      <c r="N44" s="10">
        <v>0</v>
      </c>
      <c r="O44" s="10">
        <v>0</v>
      </c>
      <c r="P44" s="10">
        <v>0</v>
      </c>
      <c r="Q44" s="10">
        <v>4</v>
      </c>
      <c r="R44" s="10">
        <v>0</v>
      </c>
      <c r="S44" s="10">
        <v>84</v>
      </c>
      <c r="T44" s="10"/>
      <c r="U44" s="10">
        <v>0</v>
      </c>
      <c r="V44" s="10">
        <v>0.5</v>
      </c>
      <c r="W44" s="10"/>
    </row>
    <row r="45" spans="2:23">
      <c r="D45" s="1" t="s">
        <v>108</v>
      </c>
      <c r="E45" s="9">
        <v>41</v>
      </c>
      <c r="F45" s="10">
        <f t="shared" si="0"/>
        <v>2791</v>
      </c>
      <c r="G45" s="10">
        <v>49</v>
      </c>
      <c r="H45" s="10"/>
      <c r="I45" s="10">
        <v>254</v>
      </c>
      <c r="J45" s="10">
        <v>342</v>
      </c>
      <c r="K45" s="10">
        <v>31</v>
      </c>
      <c r="L45" s="10">
        <v>1</v>
      </c>
      <c r="M45" s="10">
        <v>69</v>
      </c>
      <c r="N45" s="10">
        <v>0</v>
      </c>
      <c r="O45" s="10">
        <v>119</v>
      </c>
      <c r="P45" s="10">
        <v>80</v>
      </c>
      <c r="Q45" s="10">
        <v>19</v>
      </c>
      <c r="R45" s="10"/>
      <c r="S45" s="10">
        <v>155</v>
      </c>
      <c r="T45" s="10"/>
      <c r="U45" s="10">
        <v>1116</v>
      </c>
      <c r="V45" s="10">
        <v>277</v>
      </c>
      <c r="W45" s="10">
        <v>279</v>
      </c>
    </row>
    <row r="46" spans="2:23">
      <c r="D46" s="1" t="s">
        <v>109</v>
      </c>
      <c r="E46" s="9">
        <v>42</v>
      </c>
      <c r="F46" s="10">
        <f t="shared" si="0"/>
        <v>1022</v>
      </c>
      <c r="G46" s="10"/>
      <c r="H46" s="10"/>
      <c r="I46" s="10">
        <v>63</v>
      </c>
      <c r="J46" s="10">
        <v>117</v>
      </c>
      <c r="K46" s="10">
        <v>5</v>
      </c>
      <c r="L46" s="10"/>
      <c r="M46" s="10">
        <v>41</v>
      </c>
      <c r="N46" s="10">
        <v>0</v>
      </c>
      <c r="O46" s="10">
        <v>43</v>
      </c>
      <c r="P46" s="10">
        <v>32</v>
      </c>
      <c r="Q46" s="10">
        <v>11</v>
      </c>
      <c r="R46" s="10">
        <v>83</v>
      </c>
      <c r="S46" s="10">
        <v>80</v>
      </c>
      <c r="T46" s="10"/>
      <c r="U46" s="10">
        <v>100</v>
      </c>
      <c r="V46" s="10">
        <v>234</v>
      </c>
      <c r="W46" s="10">
        <v>213</v>
      </c>
    </row>
    <row r="47" spans="2:23">
      <c r="D47" s="1" t="s">
        <v>110</v>
      </c>
      <c r="E47" s="9">
        <v>43</v>
      </c>
      <c r="F47" s="10">
        <f t="shared" si="0"/>
        <v>718</v>
      </c>
      <c r="G47" s="10"/>
      <c r="H47" s="10"/>
      <c r="I47" s="10">
        <v>0</v>
      </c>
      <c r="J47" s="10">
        <v>13</v>
      </c>
      <c r="K47" s="10">
        <v>1</v>
      </c>
      <c r="L47" s="10"/>
      <c r="M47" s="10">
        <v>2</v>
      </c>
      <c r="N47" s="10">
        <v>0</v>
      </c>
      <c r="O47" s="10">
        <v>20</v>
      </c>
      <c r="P47" s="10">
        <v>32</v>
      </c>
      <c r="Q47" s="10">
        <v>11</v>
      </c>
      <c r="R47" s="10">
        <v>83</v>
      </c>
      <c r="S47" s="10">
        <v>7</v>
      </c>
      <c r="T47" s="10"/>
      <c r="U47" s="10">
        <v>60</v>
      </c>
      <c r="V47" s="10">
        <v>276</v>
      </c>
      <c r="W47" s="10">
        <v>213</v>
      </c>
    </row>
    <row r="48" spans="2:23">
      <c r="D48" s="1" t="s">
        <v>111</v>
      </c>
      <c r="E48" s="9">
        <v>44</v>
      </c>
      <c r="F48" s="10">
        <f t="shared" si="0"/>
        <v>99</v>
      </c>
      <c r="G48" s="10"/>
      <c r="H48" s="10"/>
      <c r="I48" s="10">
        <v>13</v>
      </c>
      <c r="J48" s="10">
        <v>21</v>
      </c>
      <c r="K48" s="10"/>
      <c r="L48" s="10"/>
      <c r="M48" s="10">
        <v>0</v>
      </c>
      <c r="N48" s="10">
        <v>0</v>
      </c>
      <c r="O48" s="10">
        <v>25</v>
      </c>
      <c r="P48" s="10">
        <v>4</v>
      </c>
      <c r="Q48" s="10"/>
      <c r="R48" s="10"/>
      <c r="S48" s="10">
        <v>36</v>
      </c>
      <c r="T48" s="10"/>
      <c r="U48" s="10">
        <v>0</v>
      </c>
      <c r="V48" s="10">
        <v>0</v>
      </c>
      <c r="W48" s="10">
        <v>0</v>
      </c>
    </row>
    <row r="49" spans="2:23">
      <c r="C49" s="1" t="s">
        <v>112</v>
      </c>
      <c r="D49" s="1" t="s">
        <v>113</v>
      </c>
      <c r="E49" s="9">
        <v>45</v>
      </c>
      <c r="F49" s="10">
        <f t="shared" si="0"/>
        <v>10</v>
      </c>
      <c r="G49" s="29"/>
      <c r="H49" s="29"/>
      <c r="I49" s="29">
        <v>1</v>
      </c>
      <c r="J49" s="29">
        <v>1</v>
      </c>
      <c r="K49" s="29">
        <v>1</v>
      </c>
      <c r="L49" s="29"/>
      <c r="M49" s="29">
        <v>1</v>
      </c>
      <c r="N49" s="29"/>
      <c r="O49" s="29">
        <v>0</v>
      </c>
      <c r="P49" s="29">
        <v>1</v>
      </c>
      <c r="Q49" s="29">
        <v>1</v>
      </c>
      <c r="R49" s="29">
        <v>1</v>
      </c>
      <c r="S49" s="29">
        <v>1</v>
      </c>
      <c r="T49" s="29">
        <v>1</v>
      </c>
      <c r="U49" s="29"/>
      <c r="V49" s="29">
        <v>1</v>
      </c>
      <c r="W49" s="29">
        <v>0</v>
      </c>
    </row>
    <row r="50" spans="2:23">
      <c r="C50" s="1" t="s">
        <v>114</v>
      </c>
      <c r="D50" s="1" t="s">
        <v>113</v>
      </c>
      <c r="E50" s="9">
        <v>46</v>
      </c>
      <c r="F50" s="10">
        <f t="shared" si="0"/>
        <v>8</v>
      </c>
      <c r="G50" s="29"/>
      <c r="H50" s="29"/>
      <c r="I50" s="29">
        <v>1</v>
      </c>
      <c r="J50" s="29">
        <v>1</v>
      </c>
      <c r="K50" s="29">
        <v>1</v>
      </c>
      <c r="L50" s="29"/>
      <c r="M50" s="29">
        <v>1</v>
      </c>
      <c r="N50" s="29"/>
      <c r="O50" s="29">
        <v>0</v>
      </c>
      <c r="P50" s="29">
        <v>1</v>
      </c>
      <c r="Q50" s="29">
        <v>0</v>
      </c>
      <c r="R50" s="29"/>
      <c r="S50" s="29">
        <v>1</v>
      </c>
      <c r="T50" s="29"/>
      <c r="U50" s="29">
        <v>1</v>
      </c>
      <c r="V50" s="29">
        <v>1</v>
      </c>
      <c r="W50" s="29">
        <v>0</v>
      </c>
    </row>
    <row r="51" spans="2:23">
      <c r="C51" s="1" t="s">
        <v>115</v>
      </c>
      <c r="D51" s="1" t="s">
        <v>116</v>
      </c>
      <c r="E51" s="9">
        <v>47</v>
      </c>
      <c r="F51" s="10">
        <f t="shared" si="0"/>
        <v>7</v>
      </c>
      <c r="G51" s="29"/>
      <c r="H51" s="29"/>
      <c r="I51" s="29">
        <v>1</v>
      </c>
      <c r="J51" s="29">
        <v>0</v>
      </c>
      <c r="K51" s="29">
        <v>1</v>
      </c>
      <c r="L51" s="29"/>
      <c r="M51" s="29">
        <v>1</v>
      </c>
      <c r="N51" s="29"/>
      <c r="O51" s="29">
        <v>0</v>
      </c>
      <c r="P51" s="29">
        <v>0</v>
      </c>
      <c r="Q51" s="29">
        <v>1</v>
      </c>
      <c r="R51" s="29">
        <v>0</v>
      </c>
      <c r="S51" s="29">
        <v>1</v>
      </c>
      <c r="T51" s="29">
        <v>1</v>
      </c>
      <c r="U51" s="29">
        <v>1</v>
      </c>
      <c r="V51" s="29">
        <v>0</v>
      </c>
      <c r="W51" s="29"/>
    </row>
    <row r="52" spans="2:23">
      <c r="D52" s="1" t="s">
        <v>117</v>
      </c>
      <c r="E52" s="9">
        <v>48</v>
      </c>
      <c r="F52" s="10">
        <f t="shared" si="0"/>
        <v>6</v>
      </c>
      <c r="G52" s="29"/>
      <c r="H52" s="29"/>
      <c r="I52" s="29">
        <v>1</v>
      </c>
      <c r="J52" s="29"/>
      <c r="K52" s="29"/>
      <c r="L52" s="29"/>
      <c r="M52" s="29">
        <v>1</v>
      </c>
      <c r="N52" s="29"/>
      <c r="O52" s="29">
        <v>0</v>
      </c>
      <c r="P52" s="29">
        <v>1</v>
      </c>
      <c r="Q52" s="29"/>
      <c r="R52" s="29">
        <v>1</v>
      </c>
      <c r="S52" s="29">
        <v>1</v>
      </c>
      <c r="T52" s="29">
        <v>1</v>
      </c>
      <c r="U52" s="29"/>
      <c r="V52" s="29"/>
      <c r="W52" s="29"/>
    </row>
    <row r="53" spans="2:23">
      <c r="B53" s="12" t="s">
        <v>118</v>
      </c>
      <c r="C53" s="12" t="s">
        <v>119</v>
      </c>
      <c r="D53" s="13" t="s">
        <v>120</v>
      </c>
      <c r="E53" s="9">
        <v>49</v>
      </c>
      <c r="F53" s="10">
        <f t="shared" si="0"/>
        <v>0.11</v>
      </c>
      <c r="G53" s="31"/>
      <c r="H53" s="31"/>
      <c r="I53" s="31">
        <v>0</v>
      </c>
      <c r="J53" s="31">
        <v>0</v>
      </c>
      <c r="K53" s="31"/>
      <c r="L53" s="31"/>
      <c r="M53" s="31">
        <v>0</v>
      </c>
      <c r="N53" s="31"/>
      <c r="O53" s="31">
        <v>0</v>
      </c>
      <c r="P53" s="31">
        <v>0</v>
      </c>
      <c r="Q53" s="31"/>
      <c r="R53" s="31">
        <v>0</v>
      </c>
      <c r="S53" s="31"/>
      <c r="T53" s="31">
        <v>0.1</v>
      </c>
      <c r="U53" s="31">
        <v>0</v>
      </c>
      <c r="V53" s="31">
        <v>0.01</v>
      </c>
      <c r="W53" s="31"/>
    </row>
    <row r="54" spans="2:23">
      <c r="B54" s="12" t="s">
        <v>121</v>
      </c>
      <c r="C54" s="12" t="s">
        <v>122</v>
      </c>
      <c r="D54" s="13" t="s">
        <v>123</v>
      </c>
      <c r="E54" s="9">
        <v>50</v>
      </c>
      <c r="F54" s="10">
        <f t="shared" si="0"/>
        <v>0.50700000000000001</v>
      </c>
      <c r="G54" s="31"/>
      <c r="H54" s="31"/>
      <c r="I54" s="31">
        <v>0</v>
      </c>
      <c r="J54" s="31">
        <v>0</v>
      </c>
      <c r="K54" s="31"/>
      <c r="L54" s="31"/>
      <c r="M54" s="31">
        <v>0</v>
      </c>
      <c r="N54" s="31"/>
      <c r="O54" s="31">
        <v>0</v>
      </c>
      <c r="P54" s="31">
        <v>7.0000000000000001E-3</v>
      </c>
      <c r="Q54" s="31"/>
      <c r="R54" s="31">
        <v>0</v>
      </c>
      <c r="S54" s="31"/>
      <c r="T54" s="31">
        <v>0.5</v>
      </c>
      <c r="U54" s="31">
        <v>0</v>
      </c>
      <c r="V54" s="31">
        <v>0</v>
      </c>
      <c r="W54" s="31"/>
    </row>
    <row r="55" spans="2:23">
      <c r="D55" s="13" t="s">
        <v>124</v>
      </c>
      <c r="E55" s="14">
        <v>51</v>
      </c>
      <c r="F55" s="10">
        <f t="shared" si="0"/>
        <v>2.4140000000000001</v>
      </c>
      <c r="G55" s="31"/>
      <c r="H55" s="31"/>
      <c r="I55" s="31">
        <v>1</v>
      </c>
      <c r="J55" s="31">
        <v>0.35</v>
      </c>
      <c r="K55" s="31"/>
      <c r="L55" s="31"/>
      <c r="M55" s="31">
        <v>0</v>
      </c>
      <c r="N55" s="31"/>
      <c r="O55" s="31">
        <v>0</v>
      </c>
      <c r="P55" s="31">
        <v>6.4000000000000001E-2</v>
      </c>
      <c r="Q55" s="31">
        <v>1</v>
      </c>
      <c r="R55" s="31">
        <v>0</v>
      </c>
      <c r="S55" s="31"/>
      <c r="T55" s="31"/>
      <c r="U55" s="31">
        <v>0</v>
      </c>
      <c r="V55" s="31">
        <v>0</v>
      </c>
      <c r="W55" s="31"/>
    </row>
    <row r="56" spans="2:23">
      <c r="B56" s="1" t="s">
        <v>125</v>
      </c>
      <c r="C56" s="1" t="s">
        <v>126</v>
      </c>
      <c r="D56" s="13" t="s">
        <v>127</v>
      </c>
      <c r="E56" s="14">
        <v>52</v>
      </c>
      <c r="F56" s="10">
        <f t="shared" si="0"/>
        <v>0</v>
      </c>
      <c r="G56" s="10"/>
      <c r="H56" s="10">
        <v>0</v>
      </c>
      <c r="I56" s="10">
        <v>0</v>
      </c>
      <c r="J56" s="10">
        <v>0</v>
      </c>
      <c r="K56" s="10"/>
      <c r="L56" s="10"/>
      <c r="M56" s="10">
        <v>0</v>
      </c>
      <c r="N56" s="10">
        <v>0</v>
      </c>
      <c r="O56" s="10">
        <v>0</v>
      </c>
      <c r="P56" s="10">
        <v>0</v>
      </c>
      <c r="Q56" s="10">
        <v>0</v>
      </c>
      <c r="R56" s="10">
        <v>0</v>
      </c>
      <c r="S56" s="10"/>
      <c r="T56" s="10"/>
      <c r="U56" s="10">
        <v>0</v>
      </c>
      <c r="V56" s="10">
        <v>0</v>
      </c>
      <c r="W56" s="10">
        <v>0</v>
      </c>
    </row>
    <row r="57" spans="2:23">
      <c r="D57" s="13" t="s">
        <v>128</v>
      </c>
      <c r="E57" s="14">
        <v>53</v>
      </c>
      <c r="F57" s="10">
        <f t="shared" si="0"/>
        <v>39</v>
      </c>
      <c r="G57" s="10"/>
      <c r="H57" s="10">
        <v>0</v>
      </c>
      <c r="I57" s="10">
        <v>1</v>
      </c>
      <c r="J57" s="10">
        <v>4</v>
      </c>
      <c r="K57" s="10"/>
      <c r="L57" s="10"/>
      <c r="M57" s="10">
        <v>8</v>
      </c>
      <c r="N57" s="10">
        <v>20</v>
      </c>
      <c r="O57" s="10">
        <v>0</v>
      </c>
      <c r="P57" s="10">
        <v>0</v>
      </c>
      <c r="Q57" s="10">
        <v>6</v>
      </c>
      <c r="R57" s="10">
        <v>0</v>
      </c>
      <c r="S57" s="10"/>
      <c r="T57" s="10"/>
      <c r="U57" s="10">
        <v>0</v>
      </c>
      <c r="V57" s="10">
        <v>0</v>
      </c>
      <c r="W57" s="10">
        <v>0</v>
      </c>
    </row>
    <row r="58" spans="2:23">
      <c r="D58" s="13" t="s">
        <v>129</v>
      </c>
      <c r="E58" s="14">
        <v>54</v>
      </c>
      <c r="F58" s="10">
        <f t="shared" si="0"/>
        <v>4.7007649074243227</v>
      </c>
      <c r="G58" s="43">
        <v>0</v>
      </c>
      <c r="H58" s="43">
        <v>0</v>
      </c>
      <c r="I58" s="43">
        <v>0.15</v>
      </c>
      <c r="J58" s="43">
        <v>0.88</v>
      </c>
      <c r="K58" s="43">
        <v>0</v>
      </c>
      <c r="L58" s="43">
        <v>0</v>
      </c>
      <c r="M58" s="43">
        <v>0.7</v>
      </c>
      <c r="N58" s="43">
        <v>0</v>
      </c>
      <c r="O58" s="43">
        <v>0.21</v>
      </c>
      <c r="P58" s="43">
        <v>0.61</v>
      </c>
      <c r="Q58" s="43">
        <v>0.7</v>
      </c>
      <c r="R58" s="43">
        <v>0</v>
      </c>
      <c r="S58" s="43">
        <v>0.52</v>
      </c>
      <c r="T58" s="43">
        <v>0.56000000000000005</v>
      </c>
      <c r="U58" s="43">
        <v>0.3</v>
      </c>
      <c r="V58" s="43">
        <v>6.8530917684127612E-2</v>
      </c>
      <c r="W58" s="43">
        <v>2.2339897401952671E-3</v>
      </c>
    </row>
    <row r="59" spans="2:23">
      <c r="D59" s="13" t="s">
        <v>130</v>
      </c>
      <c r="E59" s="14">
        <v>55</v>
      </c>
      <c r="F59" s="10">
        <f t="shared" si="0"/>
        <v>3.2253426304742261</v>
      </c>
      <c r="G59" s="44">
        <v>0</v>
      </c>
      <c r="H59" s="43">
        <v>0</v>
      </c>
      <c r="I59" s="43">
        <v>0.16</v>
      </c>
      <c r="J59" s="43">
        <v>0.74</v>
      </c>
      <c r="K59" s="43">
        <v>0</v>
      </c>
      <c r="L59" s="43">
        <v>0</v>
      </c>
      <c r="M59" s="43">
        <v>0.18</v>
      </c>
      <c r="N59" s="43">
        <v>0</v>
      </c>
      <c r="O59" s="43">
        <v>0.02</v>
      </c>
      <c r="P59" s="43">
        <v>6.4000000000000001E-2</v>
      </c>
      <c r="Q59" s="43">
        <v>0.01</v>
      </c>
      <c r="R59" s="43">
        <v>0</v>
      </c>
      <c r="S59" s="43">
        <v>0.51</v>
      </c>
      <c r="T59" s="43">
        <v>0.6</v>
      </c>
      <c r="U59" s="43">
        <v>0.8</v>
      </c>
      <c r="V59" s="43">
        <v>0.14134263047422535</v>
      </c>
      <c r="W59" s="43">
        <v>0</v>
      </c>
    </row>
    <row r="60" spans="2:23">
      <c r="D60" s="13"/>
      <c r="E60" s="14"/>
      <c r="F60" s="15"/>
      <c r="G60"/>
      <c r="H60" s="15"/>
      <c r="J60" s="16"/>
      <c r="K60" s="17"/>
      <c r="L60" s="18"/>
      <c r="T60"/>
      <c r="U60" s="19"/>
      <c r="W60" s="20"/>
    </row>
    <row r="61" spans="2:23">
      <c r="D61" s="13"/>
      <c r="E61" s="21"/>
      <c r="F61" s="22"/>
      <c r="G61"/>
      <c r="H61" s="22"/>
      <c r="I61" s="22"/>
      <c r="J61" s="13"/>
      <c r="K61" s="23"/>
      <c r="L61" s="18"/>
      <c r="T61"/>
      <c r="W61" s="20"/>
    </row>
    <row r="62" spans="2:23">
      <c r="G62"/>
      <c r="L62" s="18"/>
      <c r="T62"/>
      <c r="W62" s="20"/>
    </row>
    <row r="63" spans="2:23">
      <c r="G63"/>
      <c r="L63" s="18"/>
      <c r="T63"/>
      <c r="W63" s="20"/>
    </row>
    <row r="64" spans="2:23">
      <c r="G64"/>
      <c r="L64" s="18"/>
      <c r="T64"/>
    </row>
    <row r="65" spans="7:20">
      <c r="G65"/>
      <c r="T65"/>
    </row>
    <row r="66" spans="7:20">
      <c r="G66"/>
      <c r="T66"/>
    </row>
    <row r="67" spans="7:20">
      <c r="G67"/>
    </row>
    <row r="68" spans="7:20">
      <c r="G68"/>
    </row>
    <row r="69" spans="7:20">
      <c r="G69"/>
    </row>
  </sheetData>
  <phoneticPr fontId="11" type="noConversion"/>
  <dataValidations count="9">
    <dataValidation type="list" errorStyle="information" operator="greaterThanOrEqual" allowBlank="1" showInputMessage="1" showErrorMessage="1" errorTitle="Type of your organization" promptTitle="Type of your organization" sqref="T32">
      <formula1>" Provincial, Regional, Port, Private, Other"</formula1>
    </dataValidation>
    <dataValidation type="list" allowBlank="1" showInputMessage="1" showErrorMessage="1" sqref="G33 S33:T33">
      <formula1>"civilian,military,other"</formula1>
    </dataValidation>
    <dataValidation type="whole" errorStyle="information" operator="greaterThanOrEqual" allowBlank="1" showErrorMessage="1" errorTitle="Input number looks wrong" error="The number entered should be greater or equal to 0." sqref="Q5:Q31 Q39:Q48 Q56:Q59">
      <formula1>0</formula1>
      <formula2>0</formula2>
    </dataValidation>
    <dataValidation type="list" errorStyle="information" operator="equal" allowBlank="1" showInputMessage="1" showErrorMessage="1" errorTitle="Type of your organization" promptTitle="Type of your organization" sqref="Q32">
      <formula1>"National, Provincial, Regional, Port, Private, Other"</formula1>
      <formula2>0</formula2>
    </dataValidation>
    <dataValidation type="list" errorStyle="information" operator="equal" allowBlank="1" showInputMessage="1" showErrorMessage="1" errorTitle="Type of authority" promptTitle="Type of authority" sqref="Q33">
      <formula1>"civilian, military, other"</formula1>
      <formula2>0</formula2>
    </dataValidation>
    <dataValidation type="list" errorStyle="information" operator="greaterThanOrEqual" allowBlank="1" showInputMessage="1" showErrorMessage="1" errorTitle="Type of your organization" promptTitle="Type of your organization" sqref="J32:P32 I33 R32 U32:W32">
      <formula1>"National, Provincial, Regional, Port, Private, Other"</formula1>
    </dataValidation>
    <dataValidation type="list" errorStyle="information" operator="greaterThanOrEqual" allowBlank="1" showInputMessage="1" showErrorMessage="1" errorTitle="Type of authority" promptTitle="Type of authority" sqref="J33:P33 R33 U33:W33">
      <formula1>"civilian, military, other"</formula1>
    </dataValidation>
    <dataValidation type="decimal" allowBlank="1" showInputMessage="1" showErrorMessage="1" errorTitle="Percentage" error="Please enter a number between o and 100." promptTitle="% of aids under contract" prompt="Please enter a value between 0 and 100." sqref="I56">
      <formula1>0</formula1>
      <formula2>100</formula2>
    </dataValidation>
    <dataValidation type="whole" errorStyle="information" operator="greaterThanOrEqual" allowBlank="1" showInputMessage="1" showErrorMessage="1" errorTitle="Input number looks wrong" error="The number entered should be greater or equal to 0." sqref="V39:V40 W39:W48 U5:W31 J56:P59 J5:P31 I57:I59 R39:U48 S5:T24 I39:P48 R56:W59 G5:G30 G56:G59 G39:G48 I5:I30 R5:R31 S26:T31 V42:V43 V45:V48">
      <formula1>0</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Charts</vt:lpstr>
      </vt:variant>
      <vt:variant>
        <vt:i4>1</vt:i4>
      </vt:variant>
    </vt:vector>
  </HeadingPairs>
  <TitlesOfParts>
    <vt:vector size="12" baseType="lpstr">
      <vt:lpstr>Print Copy (3)</vt:lpstr>
      <vt:lpstr>Responents</vt:lpstr>
      <vt:lpstr>Sheet2</vt:lpstr>
      <vt:lpstr>Print Copy (2)</vt:lpstr>
      <vt:lpstr>Print Copy</vt:lpstr>
      <vt:lpstr>Analysis</vt:lpstr>
      <vt:lpstr>Summary Numbers</vt:lpstr>
      <vt:lpstr>2008</vt:lpstr>
      <vt:lpstr>2007</vt:lpstr>
      <vt:lpstr>2006</vt:lpstr>
      <vt:lpstr>2004</vt:lpstr>
      <vt:lpstr>Chart1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 Anderson</dc:creator>
  <cp:lastModifiedBy>Mike Hadley</cp:lastModifiedBy>
  <cp:lastPrinted>2009-08-31T03:18:45Z</cp:lastPrinted>
  <dcterms:created xsi:type="dcterms:W3CDTF">2008-10-11T01:58:02Z</dcterms:created>
  <dcterms:modified xsi:type="dcterms:W3CDTF">2009-09-16T12:10:25Z</dcterms:modified>
</cp:coreProperties>
</file>